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 tabRatio="44"/>
  </bookViews>
  <sheets>
    <sheet name="Sheet3" sheetId="3" r:id="rId1"/>
  </sheets>
  <definedNames>
    <definedName name="_xlnm.Print_Area" localSheetId="0">Sheet3!$B$2:$AA$39</definedName>
    <definedName name="volt">#REF!</definedName>
    <definedName name="volt1">#REF!</definedName>
  </definedNames>
  <calcPr calcId="152511"/>
</workbook>
</file>

<file path=xl/calcChain.xml><?xml version="1.0" encoding="utf-8"?>
<calcChain xmlns="http://schemas.openxmlformats.org/spreadsheetml/2006/main">
  <c r="AO39" i="3" l="1"/>
  <c r="AO15" i="3"/>
  <c r="AO16" i="3"/>
  <c r="AO17" i="3"/>
  <c r="AO18" i="3"/>
  <c r="AO19" i="3"/>
  <c r="AO20" i="3"/>
  <c r="AQ20" i="3" s="1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N39" i="3"/>
  <c r="AN13" i="3"/>
  <c r="AN14" i="3"/>
  <c r="AN15" i="3"/>
  <c r="AN16" i="3"/>
  <c r="AN17" i="3"/>
  <c r="AQ17" i="3" s="1"/>
  <c r="AN18" i="3"/>
  <c r="AN19" i="3"/>
  <c r="AN20" i="3"/>
  <c r="AN21" i="3"/>
  <c r="AN22" i="3"/>
  <c r="AN23" i="3"/>
  <c r="AN24" i="3"/>
  <c r="AN25" i="3"/>
  <c r="AQ25" i="3" s="1"/>
  <c r="AN26" i="3"/>
  <c r="AN27" i="3"/>
  <c r="AN28" i="3"/>
  <c r="AN29" i="3"/>
  <c r="AQ29" i="3" s="1"/>
  <c r="AN30" i="3"/>
  <c r="AN31" i="3"/>
  <c r="AN32" i="3"/>
  <c r="AN33" i="3"/>
  <c r="AQ33" i="3" s="1"/>
  <c r="AN34" i="3"/>
  <c r="AN35" i="3"/>
  <c r="AN36" i="3"/>
  <c r="AN37" i="3"/>
  <c r="AQ37" i="3" s="1"/>
  <c r="AN38" i="3"/>
  <c r="AN12" i="3"/>
  <c r="AQ12" i="3" s="1"/>
  <c r="M12" i="3" s="1"/>
  <c r="AN11" i="3"/>
  <c r="BW49" i="3"/>
  <c r="BX45" i="3"/>
  <c r="BX44" i="3"/>
  <c r="BX33" i="3"/>
  <c r="BX34" i="3"/>
  <c r="BX35" i="3"/>
  <c r="BX36" i="3"/>
  <c r="BX37" i="3"/>
  <c r="BX38" i="3"/>
  <c r="BX39" i="3"/>
  <c r="BX40" i="3"/>
  <c r="BX41" i="3"/>
  <c r="BX42" i="3"/>
  <c r="BX43" i="3"/>
  <c r="BX11" i="3"/>
  <c r="BX12" i="3"/>
  <c r="BX13" i="3"/>
  <c r="BX14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X32" i="3"/>
  <c r="BX10" i="3"/>
  <c r="BP38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10" i="3"/>
  <c r="BO8" i="3"/>
  <c r="BQ34" i="3"/>
  <c r="V18" i="3"/>
  <c r="V38" i="3"/>
  <c r="V37" i="3"/>
  <c r="V36" i="3"/>
  <c r="AL13" i="3"/>
  <c r="AL14" i="3"/>
  <c r="AL15" i="3"/>
  <c r="AM15" i="3"/>
  <c r="AL16" i="3"/>
  <c r="AM16" i="3"/>
  <c r="AM17" i="3"/>
  <c r="AM18" i="3"/>
  <c r="AL19" i="3"/>
  <c r="AM19" i="3"/>
  <c r="AL20" i="3"/>
  <c r="AM20" i="3"/>
  <c r="AL21" i="3"/>
  <c r="AM21" i="3"/>
  <c r="AL22" i="3"/>
  <c r="AM22" i="3"/>
  <c r="AL23" i="3"/>
  <c r="AM23" i="3"/>
  <c r="AL24" i="3"/>
  <c r="AM24" i="3"/>
  <c r="AL25" i="3"/>
  <c r="AM25" i="3"/>
  <c r="AL26" i="3"/>
  <c r="AM26" i="3"/>
  <c r="AL27" i="3"/>
  <c r="AM27" i="3"/>
  <c r="AL28" i="3"/>
  <c r="AM28" i="3"/>
  <c r="AL29" i="3"/>
  <c r="AM29" i="3"/>
  <c r="AL30" i="3"/>
  <c r="AM30" i="3"/>
  <c r="AL31" i="3"/>
  <c r="AM31" i="3"/>
  <c r="AL32" i="3"/>
  <c r="AM32" i="3"/>
  <c r="AL33" i="3"/>
  <c r="AM33" i="3"/>
  <c r="AL34" i="3"/>
  <c r="AM34" i="3"/>
  <c r="AL35" i="3"/>
  <c r="AM35" i="3"/>
  <c r="AL36" i="3"/>
  <c r="AM36" i="3"/>
  <c r="AL37" i="3"/>
  <c r="AM37" i="3"/>
  <c r="AL38" i="3"/>
  <c r="AM38" i="3"/>
  <c r="AL39" i="3"/>
  <c r="AM39" i="3"/>
  <c r="AL11" i="3"/>
  <c r="G7" i="3"/>
  <c r="F6" i="3"/>
  <c r="AJ12" i="3"/>
  <c r="AK12" i="3"/>
  <c r="AK13" i="3"/>
  <c r="AK15" i="3"/>
  <c r="AK16" i="3"/>
  <c r="AJ17" i="3"/>
  <c r="AK17" i="3"/>
  <c r="AJ18" i="3"/>
  <c r="AK18" i="3"/>
  <c r="AK19" i="3"/>
  <c r="AK20" i="3"/>
  <c r="AJ21" i="3"/>
  <c r="AK22" i="3"/>
  <c r="AJ23" i="3"/>
  <c r="AK23" i="3"/>
  <c r="AJ24" i="3"/>
  <c r="AK24" i="3"/>
  <c r="AJ25" i="3"/>
  <c r="AK25" i="3"/>
  <c r="AJ26" i="3"/>
  <c r="AK26" i="3"/>
  <c r="AJ27" i="3"/>
  <c r="AK27" i="3"/>
  <c r="AJ28" i="3"/>
  <c r="AK28" i="3"/>
  <c r="AJ29" i="3"/>
  <c r="AK29" i="3"/>
  <c r="AJ30" i="3"/>
  <c r="AK30" i="3"/>
  <c r="AJ31" i="3"/>
  <c r="AK31" i="3"/>
  <c r="AJ32" i="3"/>
  <c r="AK32" i="3"/>
  <c r="AJ33" i="3"/>
  <c r="AK33" i="3"/>
  <c r="AJ34" i="3"/>
  <c r="AK34" i="3"/>
  <c r="AJ35" i="3"/>
  <c r="AK35" i="3"/>
  <c r="AJ36" i="3"/>
  <c r="AK36" i="3"/>
  <c r="AJ37" i="3"/>
  <c r="AK37" i="3"/>
  <c r="AJ38" i="3"/>
  <c r="AK38" i="3"/>
  <c r="AK39" i="3"/>
  <c r="AK11" i="3"/>
  <c r="AJ11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AE12" i="3"/>
  <c r="AF12" i="3"/>
  <c r="AW12" i="3"/>
  <c r="AX12" i="3"/>
  <c r="AY12" i="3" s="1"/>
  <c r="P12" i="3" s="1"/>
  <c r="Q12" i="3" s="1"/>
  <c r="AH12" i="3"/>
  <c r="AL12" i="3"/>
  <c r="AI12" i="3"/>
  <c r="AO12" i="3"/>
  <c r="AE13" i="3"/>
  <c r="AF13" i="3"/>
  <c r="AX13" i="3" s="1"/>
  <c r="AY13" i="3" s="1"/>
  <c r="P13" i="3" s="1"/>
  <c r="Q13" i="3" s="1"/>
  <c r="AW13" i="3"/>
  <c r="AE14" i="3"/>
  <c r="AI14" i="3" s="1"/>
  <c r="AK14" i="3" s="1"/>
  <c r="AH14" i="3"/>
  <c r="AG14" i="3"/>
  <c r="AO14" i="3"/>
  <c r="AE15" i="3"/>
  <c r="AF15" i="3"/>
  <c r="AV15" i="3"/>
  <c r="AI15" i="3"/>
  <c r="AE16" i="3"/>
  <c r="AH16" i="3"/>
  <c r="AP16" i="3" s="1"/>
  <c r="R16" i="3" s="1"/>
  <c r="AF16" i="3"/>
  <c r="AG16" i="3"/>
  <c r="AI16" i="3"/>
  <c r="AE17" i="3"/>
  <c r="AH17" i="3"/>
  <c r="AG17" i="3"/>
  <c r="AI17" i="3"/>
  <c r="AP17" i="3"/>
  <c r="R17" i="3" s="1"/>
  <c r="AE18" i="3"/>
  <c r="AH18" i="3"/>
  <c r="AF18" i="3"/>
  <c r="AG18" i="3"/>
  <c r="AI18" i="3"/>
  <c r="AE19" i="3"/>
  <c r="AF19" i="3"/>
  <c r="AG19" i="3"/>
  <c r="AH19" i="3"/>
  <c r="AI19" i="3"/>
  <c r="AE20" i="3"/>
  <c r="AH20" i="3"/>
  <c r="AG20" i="3"/>
  <c r="AI20" i="3"/>
  <c r="AE21" i="3"/>
  <c r="AF21" i="3"/>
  <c r="AG21" i="3"/>
  <c r="AH21" i="3"/>
  <c r="AI21" i="3"/>
  <c r="AK21" i="3"/>
  <c r="AE22" i="3"/>
  <c r="AH22" i="3"/>
  <c r="AG22" i="3"/>
  <c r="AI22" i="3"/>
  <c r="AE23" i="3"/>
  <c r="AF23" i="3"/>
  <c r="AG23" i="3"/>
  <c r="AH23" i="3"/>
  <c r="AI23" i="3"/>
  <c r="AP23" i="3" s="1"/>
  <c r="R23" i="3" s="1"/>
  <c r="AE24" i="3"/>
  <c r="AF24" i="3"/>
  <c r="AG24" i="3"/>
  <c r="AH24" i="3"/>
  <c r="AP24" i="3" s="1"/>
  <c r="AI24" i="3"/>
  <c r="AE25" i="3"/>
  <c r="AF25" i="3"/>
  <c r="AG25" i="3"/>
  <c r="AH25" i="3"/>
  <c r="AP25" i="3"/>
  <c r="R25" i="3" s="1"/>
  <c r="AI25" i="3"/>
  <c r="AE26" i="3"/>
  <c r="AF26" i="3"/>
  <c r="AG26" i="3"/>
  <c r="AH26" i="3"/>
  <c r="AP26" i="3" s="1"/>
  <c r="AI26" i="3"/>
  <c r="AE27" i="3"/>
  <c r="AF27" i="3"/>
  <c r="AG27" i="3"/>
  <c r="AH27" i="3"/>
  <c r="AI27" i="3"/>
  <c r="AP27" i="3" s="1"/>
  <c r="R27" i="3" s="1"/>
  <c r="AE28" i="3"/>
  <c r="AF28" i="3"/>
  <c r="AG28" i="3"/>
  <c r="AH28" i="3"/>
  <c r="AP28" i="3" s="1"/>
  <c r="AI28" i="3"/>
  <c r="AE29" i="3"/>
  <c r="AF29" i="3"/>
  <c r="AG29" i="3"/>
  <c r="AH29" i="3"/>
  <c r="AP29" i="3"/>
  <c r="R29" i="3" s="1"/>
  <c r="AI29" i="3"/>
  <c r="AE30" i="3"/>
  <c r="AF30" i="3"/>
  <c r="AG30" i="3"/>
  <c r="AH30" i="3"/>
  <c r="AP30" i="3" s="1"/>
  <c r="AI30" i="3"/>
  <c r="AE31" i="3"/>
  <c r="AF31" i="3"/>
  <c r="AG31" i="3"/>
  <c r="AH31" i="3"/>
  <c r="AI31" i="3"/>
  <c r="AP31" i="3" s="1"/>
  <c r="R31" i="3" s="1"/>
  <c r="AE32" i="3"/>
  <c r="AF32" i="3"/>
  <c r="AG32" i="3"/>
  <c r="AH32" i="3"/>
  <c r="AP32" i="3" s="1"/>
  <c r="AI32" i="3"/>
  <c r="AE33" i="3"/>
  <c r="AF33" i="3"/>
  <c r="AG33" i="3"/>
  <c r="AH33" i="3"/>
  <c r="AP33" i="3"/>
  <c r="R33" i="3" s="1"/>
  <c r="AI33" i="3"/>
  <c r="AE34" i="3"/>
  <c r="AF34" i="3"/>
  <c r="AG34" i="3"/>
  <c r="AH34" i="3"/>
  <c r="AP34" i="3" s="1"/>
  <c r="AI34" i="3"/>
  <c r="AE35" i="3"/>
  <c r="AF35" i="3"/>
  <c r="AG35" i="3"/>
  <c r="AH35" i="3"/>
  <c r="AI35" i="3"/>
  <c r="AP35" i="3" s="1"/>
  <c r="R35" i="3" s="1"/>
  <c r="AE36" i="3"/>
  <c r="AF36" i="3"/>
  <c r="AG36" i="3"/>
  <c r="AH36" i="3"/>
  <c r="AP36" i="3" s="1"/>
  <c r="AI36" i="3"/>
  <c r="AE37" i="3"/>
  <c r="AF37" i="3"/>
  <c r="AG37" i="3"/>
  <c r="AH37" i="3"/>
  <c r="AP37" i="3"/>
  <c r="R37" i="3" s="1"/>
  <c r="AI37" i="3"/>
  <c r="AE38" i="3"/>
  <c r="AF38" i="3"/>
  <c r="AG38" i="3"/>
  <c r="AH38" i="3"/>
  <c r="AP38" i="3" s="1"/>
  <c r="AI38" i="3"/>
  <c r="AE39" i="3"/>
  <c r="AF39" i="3"/>
  <c r="AV39" i="3"/>
  <c r="AG39" i="3"/>
  <c r="AH39" i="3"/>
  <c r="AI39" i="3"/>
  <c r="AR12" i="3"/>
  <c r="AR14" i="3"/>
  <c r="AS14" i="3"/>
  <c r="AT14" i="3"/>
  <c r="AS15" i="3"/>
  <c r="AT15" i="3"/>
  <c r="AR16" i="3"/>
  <c r="AS16" i="3"/>
  <c r="AU16" i="3" s="1"/>
  <c r="N16" i="3" s="1"/>
  <c r="O16" i="3" s="1"/>
  <c r="AT16" i="3"/>
  <c r="AR17" i="3"/>
  <c r="AS17" i="3"/>
  <c r="AT17" i="3"/>
  <c r="AR18" i="3"/>
  <c r="AS18" i="3"/>
  <c r="AU18" i="3" s="1"/>
  <c r="N18" i="3" s="1"/>
  <c r="O18" i="3" s="1"/>
  <c r="AT18" i="3"/>
  <c r="AR19" i="3"/>
  <c r="AU19" i="3" s="1"/>
  <c r="N19" i="3" s="1"/>
  <c r="O19" i="3" s="1"/>
  <c r="AS19" i="3"/>
  <c r="AT19" i="3"/>
  <c r="AR20" i="3"/>
  <c r="AS20" i="3"/>
  <c r="AT20" i="3"/>
  <c r="AR21" i="3"/>
  <c r="AS21" i="3"/>
  <c r="AT21" i="3"/>
  <c r="AR22" i="3"/>
  <c r="AS22" i="3"/>
  <c r="AU22" i="3" s="1"/>
  <c r="N22" i="3" s="1"/>
  <c r="O22" i="3" s="1"/>
  <c r="AT22" i="3"/>
  <c r="AR23" i="3"/>
  <c r="AS23" i="3"/>
  <c r="AT23" i="3"/>
  <c r="AR24" i="3"/>
  <c r="AS24" i="3"/>
  <c r="AT24" i="3"/>
  <c r="AR25" i="3"/>
  <c r="AU25" i="3" s="1"/>
  <c r="N25" i="3" s="1"/>
  <c r="O25" i="3" s="1"/>
  <c r="AS25" i="3"/>
  <c r="AT25" i="3"/>
  <c r="AR26" i="3"/>
  <c r="AS26" i="3"/>
  <c r="AU26" i="3" s="1"/>
  <c r="N26" i="3" s="1"/>
  <c r="O26" i="3" s="1"/>
  <c r="AT26" i="3"/>
  <c r="AR27" i="3"/>
  <c r="AS27" i="3"/>
  <c r="AT27" i="3"/>
  <c r="AR28" i="3"/>
  <c r="AS28" i="3"/>
  <c r="AU28" i="3" s="1"/>
  <c r="N28" i="3" s="1"/>
  <c r="O28" i="3" s="1"/>
  <c r="AT28" i="3"/>
  <c r="AR29" i="3"/>
  <c r="AS29" i="3"/>
  <c r="AT29" i="3"/>
  <c r="AR30" i="3"/>
  <c r="AS30" i="3"/>
  <c r="AT30" i="3"/>
  <c r="AR31" i="3"/>
  <c r="AU31" i="3" s="1"/>
  <c r="N31" i="3" s="1"/>
  <c r="O31" i="3" s="1"/>
  <c r="AS31" i="3"/>
  <c r="AT31" i="3"/>
  <c r="AR32" i="3"/>
  <c r="AS32" i="3"/>
  <c r="AU32" i="3" s="1"/>
  <c r="N32" i="3" s="1"/>
  <c r="O32" i="3" s="1"/>
  <c r="AT32" i="3"/>
  <c r="AR33" i="3"/>
  <c r="AS33" i="3"/>
  <c r="AT33" i="3"/>
  <c r="AR34" i="3"/>
  <c r="AS34" i="3"/>
  <c r="AU34" i="3" s="1"/>
  <c r="N34" i="3" s="1"/>
  <c r="O34" i="3" s="1"/>
  <c r="AT34" i="3"/>
  <c r="AR35" i="3"/>
  <c r="AS35" i="3"/>
  <c r="AT35" i="3"/>
  <c r="AR36" i="3"/>
  <c r="AS36" i="3"/>
  <c r="AU36" i="3" s="1"/>
  <c r="N36" i="3" s="1"/>
  <c r="O36" i="3" s="1"/>
  <c r="AT36" i="3"/>
  <c r="AR37" i="3"/>
  <c r="AS37" i="3"/>
  <c r="AT37" i="3"/>
  <c r="AR38" i="3"/>
  <c r="AS38" i="3"/>
  <c r="AT38" i="3"/>
  <c r="AR39" i="3"/>
  <c r="AS39" i="3"/>
  <c r="AT39" i="3"/>
  <c r="AV12" i="3"/>
  <c r="AW15" i="3"/>
  <c r="AX15" i="3"/>
  <c r="AY15" i="3" s="1"/>
  <c r="P15" i="3" s="1"/>
  <c r="Q15" i="3" s="1"/>
  <c r="AV16" i="3"/>
  <c r="AW16" i="3"/>
  <c r="AY16" i="3" s="1"/>
  <c r="P16" i="3" s="1"/>
  <c r="Q16" i="3" s="1"/>
  <c r="AX16" i="3"/>
  <c r="AV17" i="3"/>
  <c r="AY17" i="3" s="1"/>
  <c r="P17" i="3" s="1"/>
  <c r="Q17" i="3" s="1"/>
  <c r="AX17" i="3"/>
  <c r="AV18" i="3"/>
  <c r="AW18" i="3"/>
  <c r="AX18" i="3"/>
  <c r="AV19" i="3"/>
  <c r="AW19" i="3"/>
  <c r="AX19" i="3"/>
  <c r="AW20" i="3"/>
  <c r="AX20" i="3"/>
  <c r="AV21" i="3"/>
  <c r="AW21" i="3"/>
  <c r="AX21" i="3"/>
  <c r="AW22" i="3"/>
  <c r="AX22" i="3"/>
  <c r="AV23" i="3"/>
  <c r="AW23" i="3"/>
  <c r="AY23" i="3" s="1"/>
  <c r="P23" i="3" s="1"/>
  <c r="Q23" i="3" s="1"/>
  <c r="AX23" i="3"/>
  <c r="AV24" i="3"/>
  <c r="AW24" i="3"/>
  <c r="AX24" i="3"/>
  <c r="AV25" i="3"/>
  <c r="AW25" i="3"/>
  <c r="AY25" i="3" s="1"/>
  <c r="AX25" i="3"/>
  <c r="AV26" i="3"/>
  <c r="AY26" i="3" s="1"/>
  <c r="P26" i="3" s="1"/>
  <c r="Q26" i="3" s="1"/>
  <c r="AW26" i="3"/>
  <c r="AX26" i="3"/>
  <c r="AV27" i="3"/>
  <c r="AW27" i="3"/>
  <c r="AX27" i="3"/>
  <c r="AV28" i="3"/>
  <c r="AW28" i="3"/>
  <c r="AX28" i="3"/>
  <c r="AV29" i="3"/>
  <c r="AW29" i="3"/>
  <c r="AY29" i="3" s="1"/>
  <c r="P29" i="3" s="1"/>
  <c r="Q29" i="3" s="1"/>
  <c r="AX29" i="3"/>
  <c r="AV30" i="3"/>
  <c r="AW30" i="3"/>
  <c r="AX30" i="3"/>
  <c r="AV31" i="3"/>
  <c r="AW31" i="3"/>
  <c r="AY31" i="3" s="1"/>
  <c r="P31" i="3" s="1"/>
  <c r="Q31" i="3" s="1"/>
  <c r="AX31" i="3"/>
  <c r="AV32" i="3"/>
  <c r="AW32" i="3"/>
  <c r="AX32" i="3"/>
  <c r="AV33" i="3"/>
  <c r="AW33" i="3"/>
  <c r="AY33" i="3" s="1"/>
  <c r="AX33" i="3"/>
  <c r="AV34" i="3"/>
  <c r="AY34" i="3" s="1"/>
  <c r="P34" i="3" s="1"/>
  <c r="Q34" i="3" s="1"/>
  <c r="AW34" i="3"/>
  <c r="AX34" i="3"/>
  <c r="AV35" i="3"/>
  <c r="AW35" i="3"/>
  <c r="AX35" i="3"/>
  <c r="AV36" i="3"/>
  <c r="AW36" i="3"/>
  <c r="AX36" i="3"/>
  <c r="AV37" i="3"/>
  <c r="AW37" i="3"/>
  <c r="AY37" i="3" s="1"/>
  <c r="P37" i="3" s="1"/>
  <c r="Q37" i="3" s="1"/>
  <c r="AX37" i="3"/>
  <c r="AV38" i="3"/>
  <c r="AW38" i="3"/>
  <c r="AX38" i="3"/>
  <c r="AW39" i="3"/>
  <c r="AX39" i="3"/>
  <c r="AY39" i="3" s="1"/>
  <c r="P39" i="3" s="1"/>
  <c r="Q39" i="3" s="1"/>
  <c r="AV11" i="3"/>
  <c r="AR11" i="3"/>
  <c r="BD25" i="3"/>
  <c r="BC27" i="3"/>
  <c r="BC28" i="3" s="1"/>
  <c r="AE11" i="3"/>
  <c r="AW11" i="3"/>
  <c r="BO34" i="3"/>
  <c r="BO32" i="3"/>
  <c r="BO30" i="3"/>
  <c r="BO28" i="3"/>
  <c r="BO26" i="3"/>
  <c r="BO24" i="3"/>
  <c r="BO22" i="3"/>
  <c r="BO20" i="3"/>
  <c r="BO18" i="3"/>
  <c r="BO16" i="3"/>
  <c r="BO14" i="3"/>
  <c r="BO12" i="3"/>
  <c r="BR10" i="3"/>
  <c r="BP10" i="3"/>
  <c r="BQ33" i="3"/>
  <c r="BR32" i="3"/>
  <c r="BP32" i="3"/>
  <c r="BQ31" i="3"/>
  <c r="BR30" i="3"/>
  <c r="BP30" i="3"/>
  <c r="BQ29" i="3"/>
  <c r="BR28" i="3"/>
  <c r="BP28" i="3"/>
  <c r="BQ27" i="3"/>
  <c r="BR26" i="3"/>
  <c r="BP26" i="3"/>
  <c r="BQ25" i="3"/>
  <c r="BR24" i="3"/>
  <c r="BP24" i="3"/>
  <c r="BQ23" i="3"/>
  <c r="BR22" i="3"/>
  <c r="BP22" i="3"/>
  <c r="BQ21" i="3"/>
  <c r="BR20" i="3"/>
  <c r="BP20" i="3"/>
  <c r="BQ19" i="3"/>
  <c r="BR18" i="3"/>
  <c r="BP18" i="3"/>
  <c r="BQ17" i="3"/>
  <c r="BR16" i="3"/>
  <c r="BP16" i="3"/>
  <c r="BQ15" i="3"/>
  <c r="BR14" i="3"/>
  <c r="BP14" i="3"/>
  <c r="BQ13" i="3"/>
  <c r="BR12" i="3"/>
  <c r="BP12" i="3"/>
  <c r="BQ11" i="3"/>
  <c r="BR34" i="3"/>
  <c r="BP34" i="3"/>
  <c r="AP39" i="3"/>
  <c r="R39" i="3" s="1"/>
  <c r="BO10" i="3"/>
  <c r="BO33" i="3"/>
  <c r="BO31" i="3"/>
  <c r="BO29" i="3"/>
  <c r="BO27" i="3"/>
  <c r="BO25" i="3"/>
  <c r="BO23" i="3"/>
  <c r="BO21" i="3"/>
  <c r="BO19" i="3"/>
  <c r="BO17" i="3"/>
  <c r="BO15" i="3"/>
  <c r="BO13" i="3"/>
  <c r="BO11" i="3"/>
  <c r="BQ10" i="3"/>
  <c r="BR33" i="3"/>
  <c r="BP33" i="3"/>
  <c r="BQ32" i="3"/>
  <c r="BR31" i="3"/>
  <c r="BP31" i="3"/>
  <c r="BQ30" i="3"/>
  <c r="BR29" i="3"/>
  <c r="BP29" i="3"/>
  <c r="BQ28" i="3"/>
  <c r="BR27" i="3"/>
  <c r="BP27" i="3"/>
  <c r="BQ26" i="3"/>
  <c r="BR25" i="3"/>
  <c r="BP25" i="3"/>
  <c r="BQ24" i="3"/>
  <c r="BR23" i="3"/>
  <c r="BP23" i="3"/>
  <c r="BQ22" i="3"/>
  <c r="BR21" i="3"/>
  <c r="BP21" i="3"/>
  <c r="BQ20" i="3"/>
  <c r="BR19" i="3"/>
  <c r="BP19" i="3"/>
  <c r="BQ18" i="3"/>
  <c r="BR17" i="3"/>
  <c r="BP17" i="3"/>
  <c r="BQ16" i="3"/>
  <c r="BR15" i="3"/>
  <c r="BP15" i="3"/>
  <c r="BQ14" i="3"/>
  <c r="BR13" i="3"/>
  <c r="BP13" i="3"/>
  <c r="BQ12" i="3"/>
  <c r="BR11" i="3"/>
  <c r="BP11" i="3"/>
  <c r="AJ39" i="3"/>
  <c r="AQ39" i="3"/>
  <c r="M39" i="3"/>
  <c r="AH11" i="3"/>
  <c r="AP3" i="3" s="1"/>
  <c r="R38" i="3"/>
  <c r="R36" i="3"/>
  <c r="R34" i="3"/>
  <c r="R32" i="3"/>
  <c r="R30" i="3"/>
  <c r="R28" i="3"/>
  <c r="R26" i="3"/>
  <c r="R24" i="3"/>
  <c r="AQ35" i="3"/>
  <c r="AQ31" i="3"/>
  <c r="AQ27" i="3"/>
  <c r="AQ23" i="3"/>
  <c r="AG13" i="3"/>
  <c r="AS13" i="3"/>
  <c r="AY35" i="3"/>
  <c r="P35" i="3" s="1"/>
  <c r="Q35" i="3" s="1"/>
  <c r="P33" i="3"/>
  <c r="Q33" i="3" s="1"/>
  <c r="AY27" i="3"/>
  <c r="P27" i="3" s="1"/>
  <c r="Q27" i="3" s="1"/>
  <c r="P25" i="3"/>
  <c r="Q25" i="3" s="1"/>
  <c r="AY19" i="3"/>
  <c r="P19" i="3" s="1"/>
  <c r="Q19" i="3" s="1"/>
  <c r="AY38" i="3"/>
  <c r="P38" i="3" s="1"/>
  <c r="Q38" i="3" s="1"/>
  <c r="AY30" i="3"/>
  <c r="P30" i="3" s="1"/>
  <c r="Q30" i="3" s="1"/>
  <c r="AY18" i="3"/>
  <c r="P18" i="3" s="1"/>
  <c r="Q18" i="3" s="1"/>
  <c r="AU27" i="3"/>
  <c r="N27" i="3" s="1"/>
  <c r="O27" i="3" s="1"/>
  <c r="AU38" i="3"/>
  <c r="N38" i="3" s="1"/>
  <c r="O38" i="3" s="1"/>
  <c r="AU20" i="3"/>
  <c r="N20" i="3" s="1"/>
  <c r="O20" i="3" s="1"/>
  <c r="AU29" i="3"/>
  <c r="N29" i="3" s="1"/>
  <c r="O29" i="3" s="1"/>
  <c r="AU21" i="3"/>
  <c r="N21" i="3" s="1"/>
  <c r="O21" i="3" s="1"/>
  <c r="AU37" i="3"/>
  <c r="N37" i="3" s="1"/>
  <c r="O37" i="3" s="1"/>
  <c r="AU30" i="3"/>
  <c r="N30" i="3" s="1"/>
  <c r="O30" i="3" s="1"/>
  <c r="AU24" i="3"/>
  <c r="N24" i="3" s="1"/>
  <c r="O24" i="3" s="1"/>
  <c r="AS11" i="3"/>
  <c r="AM11" i="3"/>
  <c r="AP12" i="3"/>
  <c r="R12" i="3"/>
  <c r="AF22" i="3"/>
  <c r="AV22" i="3"/>
  <c r="AY22" i="3" s="1"/>
  <c r="P22" i="3" s="1"/>
  <c r="Q22" i="3" s="1"/>
  <c r="AF20" i="3"/>
  <c r="AV20" i="3"/>
  <c r="AY20" i="3"/>
  <c r="P20" i="3" s="1"/>
  <c r="Q20" i="3" s="1"/>
  <c r="AF17" i="3"/>
  <c r="AW17" i="3"/>
  <c r="AF14" i="3"/>
  <c r="AX14" i="3" s="1"/>
  <c r="AW14" i="3"/>
  <c r="AV14" i="3"/>
  <c r="AP19" i="3"/>
  <c r="R19" i="3"/>
  <c r="AL18" i="3"/>
  <c r="AQ18" i="3"/>
  <c r="M18" i="3"/>
  <c r="AP18" i="3"/>
  <c r="R18" i="3" s="1"/>
  <c r="AH13" i="3"/>
  <c r="AP13" i="3" s="1"/>
  <c r="R13" i="3" s="1"/>
  <c r="AJ22" i="3"/>
  <c r="AQ22" i="3"/>
  <c r="M22" i="3"/>
  <c r="AP22" i="3"/>
  <c r="R22" i="3" s="1"/>
  <c r="AQ21" i="3"/>
  <c r="M21" i="3"/>
  <c r="AJ20" i="3"/>
  <c r="M20" i="3"/>
  <c r="AP20" i="3"/>
  <c r="R20" i="3"/>
  <c r="AJ16" i="3"/>
  <c r="M16" i="3"/>
  <c r="AH15" i="3"/>
  <c r="AP15" i="3" s="1"/>
  <c r="R15" i="3" s="1"/>
  <c r="AJ15" i="3"/>
  <c r="AQ15" i="3"/>
  <c r="M15" i="3"/>
  <c r="AJ14" i="3"/>
  <c r="AV13" i="3"/>
  <c r="AR13" i="3"/>
  <c r="AP21" i="3"/>
  <c r="R21" i="3"/>
  <c r="AJ19" i="3"/>
  <c r="AQ19" i="3"/>
  <c r="M19" i="3"/>
  <c r="AL17" i="3"/>
  <c r="M17" i="3"/>
  <c r="AG15" i="3"/>
  <c r="AR15" i="3"/>
  <c r="AU15" i="3" s="1"/>
  <c r="N15" i="3" s="1"/>
  <c r="O15" i="3" s="1"/>
  <c r="AM12" i="3"/>
  <c r="AJ13" i="3"/>
  <c r="AT13" i="3"/>
  <c r="AM14" i="3"/>
  <c r="M14" i="3"/>
  <c r="AI13" i="3"/>
  <c r="AO13" i="3" s="1"/>
  <c r="AQ13" i="3" s="1"/>
  <c r="M13" i="3" s="1"/>
  <c r="AG12" i="3"/>
  <c r="AT12" i="3" s="1"/>
  <c r="AS12" i="3"/>
  <c r="AU12" i="3" s="1"/>
  <c r="N12" i="3" s="1"/>
  <c r="O12" i="3" s="1"/>
  <c r="AM13" i="3"/>
  <c r="AU13" i="3"/>
  <c r="N13" i="3" s="1"/>
  <c r="O13" i="3" s="1"/>
  <c r="AY14" i="3" l="1"/>
  <c r="P14" i="3" s="1"/>
  <c r="Q14" i="3" s="1"/>
  <c r="AQ16" i="3"/>
  <c r="AP14" i="3"/>
  <c r="R14" i="3" s="1"/>
  <c r="AQ14" i="3"/>
  <c r="AY36" i="3"/>
  <c r="P36" i="3" s="1"/>
  <c r="Q36" i="3" s="1"/>
  <c r="AY32" i="3"/>
  <c r="P32" i="3" s="1"/>
  <c r="Q32" i="3" s="1"/>
  <c r="AY28" i="3"/>
  <c r="P28" i="3" s="1"/>
  <c r="Q28" i="3" s="1"/>
  <c r="AY24" i="3"/>
  <c r="P24" i="3" s="1"/>
  <c r="Q24" i="3" s="1"/>
  <c r="AY21" i="3"/>
  <c r="P21" i="3" s="1"/>
  <c r="Q21" i="3" s="1"/>
  <c r="AU39" i="3"/>
  <c r="N39" i="3" s="1"/>
  <c r="O39" i="3" s="1"/>
  <c r="AU35" i="3"/>
  <c r="N35" i="3" s="1"/>
  <c r="O35" i="3" s="1"/>
  <c r="AU33" i="3"/>
  <c r="N33" i="3" s="1"/>
  <c r="O33" i="3" s="1"/>
  <c r="AU23" i="3"/>
  <c r="N23" i="3" s="1"/>
  <c r="O23" i="3" s="1"/>
  <c r="AU17" i="3"/>
  <c r="N17" i="3" s="1"/>
  <c r="O17" i="3" s="1"/>
  <c r="AU14" i="3"/>
  <c r="N14" i="3" s="1"/>
  <c r="O14" i="3" s="1"/>
  <c r="BO38" i="3"/>
  <c r="Z35" i="3" s="1"/>
  <c r="AQ38" i="3"/>
  <c r="AQ36" i="3"/>
  <c r="AQ34" i="3"/>
  <c r="AQ32" i="3"/>
  <c r="AQ30" i="3"/>
  <c r="AQ28" i="3"/>
  <c r="AQ26" i="3"/>
  <c r="AQ24" i="3"/>
  <c r="AF11" i="3"/>
  <c r="AX11" i="3" s="1"/>
  <c r="AY11" i="3" s="1"/>
  <c r="P11" i="3" s="1"/>
  <c r="AI11" i="3"/>
  <c r="AG11" i="3"/>
  <c r="AT11" i="3" s="1"/>
  <c r="AU11" i="3" s="1"/>
  <c r="N11" i="3" s="1"/>
  <c r="Q11" i="3" l="1"/>
  <c r="V15" i="3" s="1"/>
  <c r="V24" i="3" s="1"/>
  <c r="V14" i="3"/>
  <c r="O11" i="3"/>
  <c r="V12" i="3" s="1"/>
  <c r="V11" i="3"/>
  <c r="V23" i="3" s="1"/>
  <c r="AO11" i="3"/>
  <c r="AQ11" i="3" s="1"/>
  <c r="M11" i="3" s="1"/>
  <c r="V13" i="3" s="1"/>
  <c r="AP11" i="3"/>
  <c r="R11" i="3" s="1"/>
  <c r="V16" i="3" s="1"/>
</calcChain>
</file>

<file path=xl/sharedStrings.xml><?xml version="1.0" encoding="utf-8"?>
<sst xmlns="http://schemas.openxmlformats.org/spreadsheetml/2006/main" count="266" uniqueCount="207">
  <si>
    <t>Sr.No</t>
  </si>
  <si>
    <t>Diversity Factor</t>
  </si>
  <si>
    <t>Starting P.F</t>
  </si>
  <si>
    <t>Running P.F</t>
  </si>
  <si>
    <t>Load</t>
  </si>
  <si>
    <t>Full Load Amp</t>
  </si>
  <si>
    <t>Linear</t>
  </si>
  <si>
    <t>Non-Linear</t>
  </si>
  <si>
    <t>Kw/Hp</t>
  </si>
  <si>
    <t>Motor</t>
  </si>
  <si>
    <t>Motor Starter</t>
  </si>
  <si>
    <t>Dol</t>
  </si>
  <si>
    <t>Y-D</t>
  </si>
  <si>
    <t>Auto.Tra.</t>
  </si>
  <si>
    <t>Soft.</t>
  </si>
  <si>
    <t>1Ph</t>
  </si>
  <si>
    <t>3Ph</t>
  </si>
  <si>
    <t>Kw</t>
  </si>
  <si>
    <t>Hp</t>
  </si>
  <si>
    <t>Starting Amp</t>
  </si>
  <si>
    <t>Full Load Kva</t>
  </si>
  <si>
    <t>Starting Kva</t>
  </si>
  <si>
    <t>Liner</t>
  </si>
  <si>
    <t>Total Starting Kva</t>
  </si>
  <si>
    <t>Full Load Kw</t>
  </si>
  <si>
    <t>Starting Kw</t>
  </si>
  <si>
    <t>Running Kva</t>
  </si>
  <si>
    <t>Total Running Kva</t>
  </si>
  <si>
    <t>System Voltage ( P-P )</t>
  </si>
  <si>
    <t>System Voltage ( P-N )</t>
  </si>
  <si>
    <t>Volt</t>
  </si>
  <si>
    <t xml:space="preserve"> Full Load Amp</t>
  </si>
  <si>
    <t>UPS,Invertor,Ballast,VFD</t>
  </si>
  <si>
    <t>Starting Condition</t>
  </si>
  <si>
    <t>Running Condition</t>
  </si>
  <si>
    <t>Freq.Conv</t>
  </si>
  <si>
    <t>%</t>
  </si>
  <si>
    <r>
      <t xml:space="preserve"> </t>
    </r>
    <r>
      <rPr>
        <sz val="9.9"/>
        <color indexed="8"/>
        <rFont val="Calibri"/>
        <family val="2"/>
      </rPr>
      <t>20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</si>
  <si>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0.6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</si>
  <si>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0.9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</si>
  <si>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</si>
  <si>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</si>
  <si>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</si>
  <si>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</si>
  <si>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</si>
  <si>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2.9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</si>
  <si>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</si>
  <si>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</si>
  <si>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3.2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</si>
  <si>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4.0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</si>
  <si>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60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</si>
  <si>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</si>
  <si>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</si>
  <si>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</si>
  <si>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</si>
  <si>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</si>
  <si>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6.1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</si>
  <si>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100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</si>
  <si>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</si>
  <si>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</si>
  <si>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</si>
  <si>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</si>
  <si>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125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</si>
  <si>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</si>
  <si>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5.0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</si>
  <si>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</si>
  <si>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9.1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</si>
  <si>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135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</si>
  <si>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</si>
  <si>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</si>
  <si>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</si>
  <si>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9.8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</si>
  <si>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150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</si>
  <si>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</si>
  <si>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5.9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</si>
  <si>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8.4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</si>
  <si>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10.9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</si>
  <si>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175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</si>
  <si>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6.8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</si>
  <si>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9.7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</si>
  <si>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12.7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</si>
  <si>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200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</si>
  <si>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4.7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</si>
  <si>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7.7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</si>
  <si>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11.0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</si>
  <si>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14.4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</si>
  <si>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230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</si>
  <si>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</si>
  <si>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8.8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</si>
  <si>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12.5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</si>
  <si>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16.6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</si>
  <si>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250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</si>
  <si>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5.7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</si>
  <si>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9.5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</si>
  <si>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13.6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</si>
  <si>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18.0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</si>
  <si>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300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</si>
  <si>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11.3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</si>
  <si>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16.1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</si>
  <si>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21.5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</si>
  <si>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350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</si>
  <si>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7.9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</si>
  <si>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13.1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</si>
  <si>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18.7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</si>
  <si>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25.1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</si>
  <si>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400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</si>
  <si>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8.9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</si>
  <si>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14.9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</si>
  <si>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21.3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</si>
  <si>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28.6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</si>
  <si>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500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</si>
  <si>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18.5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</si>
  <si>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26.4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</si>
  <si>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35.7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</si>
  <si>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600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</si>
  <si>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13.2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</si>
  <si>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22.0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</si>
  <si>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31.5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</si>
  <si>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42.8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</si>
  <si>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750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</si>
  <si>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16.3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</si>
  <si>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27.4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</si>
  <si>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39.3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</si>
  <si>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53.4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</si>
  <si>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1000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</si>
  <si>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21.6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</si>
  <si>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36.4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</si>
  <si>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52.1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</si>
  <si>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71.1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</si>
  <si>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1250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</si>
  <si>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26.9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</si>
  <si>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45.3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</si>
  <si>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65.0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</si>
  <si>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88.8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</si>
  <si>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1500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</si>
  <si>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32.2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</si>
  <si>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54.3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</si>
  <si>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77.8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</si>
  <si>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106.5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</si>
  <si>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1750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</si>
  <si>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37.5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</si>
  <si>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63.2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</si>
  <si>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90.7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</si>
  <si>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124.2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</si>
  <si>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2000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</si>
  <si>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72.2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</si>
  <si>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103.5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</si>
  <si>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141.9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</si>
  <si>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2250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</si>
  <si>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48.1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</si>
  <si>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81.1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</si>
  <si>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116.4</t>
    </r>
    <r>
      <rPr>
        <sz val="11"/>
        <rFont val="Calibri"/>
        <family val="2"/>
      </rPr>
      <t xml:space="preserve"> </t>
    </r>
  </si>
  <si>
    <r>
      <t xml:space="preserve"> </t>
    </r>
    <r>
      <rPr>
        <sz val="9.9"/>
        <color indexed="8"/>
        <rFont val="Calibri"/>
        <family val="2"/>
      </rPr>
      <t>159.6</t>
    </r>
    <r>
      <rPr>
        <sz val="11"/>
        <rFont val="Calibri"/>
        <family val="2"/>
      </rPr>
      <t xml:space="preserve"> </t>
    </r>
  </si>
  <si>
    <t xml:space="preserve"> </t>
  </si>
  <si>
    <t>Running Kw</t>
  </si>
  <si>
    <t>Running Amp</t>
  </si>
  <si>
    <t>future</t>
  </si>
  <si>
    <t>General Equipments, Heater</t>
  </si>
  <si>
    <t xml:space="preserve">Future Load Expansion </t>
  </si>
  <si>
    <t>Efficiency</t>
  </si>
  <si>
    <t>Engine Overload Capacity</t>
  </si>
  <si>
    <t>Alternator Details</t>
  </si>
  <si>
    <t>Generator KVA</t>
  </si>
  <si>
    <t>Engine KW</t>
  </si>
  <si>
    <t>(0.7 To 1.0)</t>
  </si>
  <si>
    <t>Average Intermittent Use of Equipment</t>
  </si>
  <si>
    <t>D.G Size ( Kva )</t>
  </si>
  <si>
    <t>D.G Running Hours</t>
  </si>
  <si>
    <t>KWH Reading of Meter</t>
  </si>
  <si>
    <t>D.G P.F</t>
  </si>
  <si>
    <t>Diesel Consumption (Liter)</t>
  </si>
  <si>
    <t>M.F of KWH Meter</t>
  </si>
  <si>
    <t>Efficiency of D.G</t>
  </si>
  <si>
    <t>Diesel Rate /Liter (Rs)</t>
  </si>
  <si>
    <t>Unit Rate of Power (Rs)</t>
  </si>
  <si>
    <t>Voltage (P-N)</t>
  </si>
  <si>
    <t>KWH/Liter (Unit Per Liter)</t>
  </si>
  <si>
    <t>0.75 Load(Lt/Hr)</t>
  </si>
  <si>
    <t>Fuel Consumption Chart</t>
  </si>
  <si>
    <t>0.50Load(Lt/Hr)</t>
  </si>
  <si>
    <t>0.25 Load(Lt/Hr)</t>
  </si>
  <si>
    <t>Full Load</t>
  </si>
  <si>
    <t>D.G Size (Kva)</t>
  </si>
  <si>
    <t>D.G Operation</t>
  </si>
  <si>
    <t>3/4 Load</t>
  </si>
  <si>
    <t>1/2 Load</t>
  </si>
  <si>
    <t>1/4 Load</t>
  </si>
  <si>
    <t>Required Diesel</t>
  </si>
  <si>
    <t>Liter/Hour</t>
  </si>
  <si>
    <t>RESULTS</t>
  </si>
  <si>
    <t>Calculate D.G Set Efficiency &amp; Unit Rate of Power</t>
  </si>
  <si>
    <t>Calculate Approximate Fuel Consumption</t>
  </si>
  <si>
    <t>(Appro 130% To 150%)</t>
  </si>
  <si>
    <t>(Select D.G  near This Value)</t>
  </si>
  <si>
    <t>Required Generator Rating</t>
  </si>
  <si>
    <t>KVA</t>
  </si>
  <si>
    <t>KW</t>
  </si>
  <si>
    <t>Total Connected Load on Diesel Generator Set</t>
  </si>
  <si>
    <t>Linear Load:</t>
  </si>
  <si>
    <t>Non-Linear Load:</t>
  </si>
  <si>
    <t>چرثقیل شماره یک</t>
  </si>
  <si>
    <t>چرثقیل شماره دو</t>
  </si>
  <si>
    <t>مشخصات تجهیزات</t>
  </si>
  <si>
    <t>نوع بار</t>
  </si>
  <si>
    <t>فاز</t>
  </si>
  <si>
    <t>تعداد</t>
  </si>
  <si>
    <t>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</si>
</sst>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.9"/>
      <color indexed="8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Calibri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8"/>
      <color rgb="FF0070C0"/>
      <name val="Arial"/>
      <family val="2"/>
    </font>
    <font>
      <b/>
      <sz val="12"/>
      <color rgb="FF7030A0"/>
      <name val="Arial"/>
      <family val="2"/>
    </font>
    <font>
      <b/>
      <sz val="8"/>
      <color rgb="FF7030A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C00000"/>
      <name val="Arial"/>
      <family val="2"/>
    </font>
    <font>
      <b/>
      <sz val="8"/>
      <color theme="5" tint="-0.499984740745262"/>
      <name val="Arial"/>
      <family val="2"/>
    </font>
    <font>
      <sz val="8"/>
      <color theme="1"/>
      <name val="B Titr"/>
      <charset val="178"/>
    </font>
    <font>
      <b/>
      <sz val="8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36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5" tint="0.39994506668294322"/>
      </left>
      <right/>
      <top style="double">
        <color theme="5" tint="0.39994506668294322"/>
      </top>
      <bottom/>
      <diagonal/>
    </border>
    <border>
      <left style="double">
        <color theme="5" tint="0.39994506668294322"/>
      </left>
      <right/>
      <top/>
      <bottom/>
      <diagonal/>
    </border>
    <border>
      <left style="double">
        <color theme="5" tint="0.39994506668294322"/>
      </left>
      <right/>
      <top/>
      <bottom style="double">
        <color theme="5" tint="0.39994506668294322"/>
      </bottom>
      <diagonal/>
    </border>
    <border>
      <left/>
      <right/>
      <top/>
      <bottom style="double">
        <color theme="5" tint="0.39994506668294322"/>
      </bottom>
      <diagonal/>
    </border>
    <border>
      <left/>
      <right/>
      <top style="double">
        <color theme="5" tint="0.39994506668294322"/>
      </top>
      <bottom/>
      <diagonal/>
    </border>
    <border>
      <left style="double">
        <color theme="5" tint="0.39991454817346722"/>
      </left>
      <right/>
      <top style="double">
        <color theme="5" tint="0.39991454817346722"/>
      </top>
      <bottom/>
      <diagonal/>
    </border>
    <border>
      <left/>
      <right style="double">
        <color theme="5" tint="0.39991454817346722"/>
      </right>
      <top style="double">
        <color theme="5" tint="0.39991454817346722"/>
      </top>
      <bottom/>
      <diagonal/>
    </border>
    <border>
      <left style="double">
        <color theme="5" tint="0.39991454817346722"/>
      </left>
      <right/>
      <top/>
      <bottom/>
      <diagonal/>
    </border>
    <border>
      <left/>
      <right style="double">
        <color theme="5" tint="0.39991454817346722"/>
      </right>
      <top/>
      <bottom/>
      <diagonal/>
    </border>
    <border>
      <left style="double">
        <color theme="5" tint="0.39991454817346722"/>
      </left>
      <right/>
      <top/>
      <bottom style="double">
        <color theme="5" tint="0.39991454817346722"/>
      </bottom>
      <diagonal/>
    </border>
    <border>
      <left/>
      <right/>
      <top/>
      <bottom style="double">
        <color theme="5" tint="0.39991454817346722"/>
      </bottom>
      <diagonal/>
    </border>
    <border>
      <left/>
      <right style="double">
        <color theme="5" tint="0.39991454817346722"/>
      </right>
      <top/>
      <bottom style="double">
        <color theme="5" tint="0.3999145481734672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double">
        <color theme="5" tint="0.3999145481734672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165" fontId="8" fillId="3" borderId="0" xfId="0" applyNumberFormat="1" applyFont="1" applyFill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8" fillId="3" borderId="0" xfId="0" applyNumberFormat="1" applyFont="1" applyFill="1" applyBorder="1" applyAlignment="1">
      <alignment horizontal="center" vertical="center" wrapText="1"/>
    </xf>
    <xf numFmtId="1" fontId="10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1" fontId="11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" fontId="9" fillId="3" borderId="0" xfId="0" applyNumberFormat="1" applyFont="1" applyFill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1" xfId="0" applyNumberFormat="1" applyFont="1" applyFill="1" applyBorder="1" applyAlignment="1" applyProtection="1"/>
    <xf numFmtId="0" fontId="13" fillId="2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1" fontId="11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1" fontId="14" fillId="3" borderId="0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1" fontId="15" fillId="3" borderId="19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9" fontId="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vertical="center" wrapText="1"/>
      <protection locked="0"/>
    </xf>
    <xf numFmtId="1" fontId="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1" fontId="12" fillId="0" borderId="0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9" fontId="9" fillId="3" borderId="0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left" vertical="center" wrapText="1"/>
    </xf>
    <xf numFmtId="1" fontId="14" fillId="3" borderId="27" xfId="0" applyNumberFormat="1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left" vertical="center" wrapText="1"/>
    </xf>
    <xf numFmtId="164" fontId="9" fillId="3" borderId="32" xfId="0" applyNumberFormat="1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vertical="center" wrapText="1"/>
    </xf>
    <xf numFmtId="0" fontId="9" fillId="3" borderId="35" xfId="0" applyFont="1" applyFill="1" applyBorder="1" applyAlignment="1">
      <alignment vertical="center" wrapText="1"/>
    </xf>
    <xf numFmtId="0" fontId="9" fillId="3" borderId="36" xfId="0" applyFont="1" applyFill="1" applyBorder="1" applyAlignment="1">
      <alignment vertical="center" wrapText="1"/>
    </xf>
    <xf numFmtId="0" fontId="9" fillId="3" borderId="37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/>
    </xf>
    <xf numFmtId="1" fontId="4" fillId="4" borderId="42" xfId="0" applyNumberFormat="1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left" vertical="center" wrapText="1"/>
    </xf>
    <xf numFmtId="1" fontId="4" fillId="4" borderId="4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2" borderId="19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5" borderId="11" xfId="1" applyFont="1" applyFill="1" applyBorder="1" applyAlignment="1" applyProtection="1">
      <alignment horizontal="center" vertical="center" wrapText="1"/>
    </xf>
    <xf numFmtId="0" fontId="6" fillId="5" borderId="12" xfId="1" applyFont="1" applyFill="1" applyBorder="1" applyAlignment="1" applyProtection="1">
      <alignment horizontal="center" vertical="center" wrapText="1"/>
    </xf>
    <xf numFmtId="0" fontId="6" fillId="5" borderId="13" xfId="1" applyFont="1" applyFill="1" applyBorder="1" applyAlignment="1" applyProtection="1">
      <alignment horizontal="center" vertical="center" wrapText="1"/>
    </xf>
    <xf numFmtId="0" fontId="6" fillId="5" borderId="14" xfId="1" applyFont="1" applyFill="1" applyBorder="1" applyAlignment="1" applyProtection="1">
      <alignment horizontal="center" vertical="center" wrapText="1"/>
    </xf>
    <xf numFmtId="0" fontId="6" fillId="5" borderId="15" xfId="1" applyFont="1" applyFill="1" applyBorder="1" applyAlignment="1" applyProtection="1">
      <alignment horizontal="center" vertical="center" wrapText="1"/>
    </xf>
    <xf numFmtId="0" fontId="6" fillId="5" borderId="16" xfId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20" fillId="6" borderId="47" xfId="0" applyFont="1" applyFill="1" applyBorder="1" applyAlignment="1">
      <alignment horizontal="center" vertical="center" wrapText="1"/>
    </xf>
    <xf numFmtId="0" fontId="20" fillId="6" borderId="4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19" fillId="3" borderId="4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152402</xdr:colOff>
      <xdr:row>0</xdr:row>
      <xdr:rowOff>95249</xdr:rowOff>
    </xdr:from>
    <xdr:to>
      <xdr:col>11</xdr:col>
      <xdr:colOff>228601</xdr:colOff>
      <xdr:row>2</xdr:row>
      <xdr:rowOff>95249</xdr:rowOff>
    </xdr:to>
    <xdr:sp macro="" textlink="">
      <xdr:nvSpPr>
        <xdr:cNvPr id="3" name="Rounded Rectangle 2"/>
        <xdr:cNvSpPr/>
      </xdr:nvSpPr>
      <xdr:spPr>
        <a:xfrm>
          <a:off x="762002" y="95249"/>
          <a:ext cx="6086474" cy="23812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1400" b="1" cap="all" spc="0">
              <a:ln w="0"/>
              <a:solidFill>
                <a:schemeClr val="accent2">
                  <a:lumMod val="50000"/>
                </a:schemeClr>
              </a:solidFill>
              <a:effectLst>
                <a:reflection blurRad="12700" stA="50000" endPos="50000" dist="5000" dir="5400000" sy="-100000" rotWithShape="0"/>
              </a:effectLst>
              <a:latin typeface="Arial" pitchFamily="34" charset="0"/>
              <a:cs typeface="Arial" pitchFamily="34" charset="0"/>
            </a:rPr>
            <a:t>CALCULATE   SIZE  OF DIESEL GENERATOR  SET</a:t>
          </a:r>
        </a:p>
      </xdr:txBody>
    </xdr:sp>
    <xdr:clientData/>
  </xdr:twoCellAnchor>
  <xdr:twoCellAnchor editAs="oneCell">
    <xdr:from>
      <xdr:col>15</xdr:col>
      <xdr:colOff>381000</xdr:colOff>
      <xdr:row>0</xdr:row>
      <xdr:rowOff>0</xdr:rowOff>
    </xdr:from>
    <xdr:to>
      <xdr:col>25</xdr:col>
      <xdr:colOff>371475</xdr:colOff>
      <xdr:row>6</xdr:row>
      <xdr:rowOff>200025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0"/>
          <a:ext cx="414337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62"/>
  <sheetViews>
    <sheetView tabSelected="1" workbookViewId="0">
      <selection activeCell="E18" sqref="E18"/>
    </sheetView>
  </sheetViews>
  <sheetFormatPr defaultRowHeight="18" x14ac:dyDescent="0.25"/>
  <cols>
    <col min="1" max="1" width="1.85546875" style="1" customWidth="1"/>
    <col min="2" max="2" width="3.5703125" style="1" customWidth="1"/>
    <col min="3" max="3" width="24.28515625" style="93" customWidth="1"/>
    <col min="4" max="4" width="10.5703125" style="3" customWidth="1"/>
    <col min="5" max="5" width="6" style="1" customWidth="1"/>
    <col min="6" max="6" width="4.5703125" style="3" customWidth="1"/>
    <col min="7" max="7" width="7.5703125" style="2" customWidth="1"/>
    <col min="8" max="9" width="6.85546875" style="2" customWidth="1"/>
    <col min="10" max="10" width="7.28515625" style="2" customWidth="1"/>
    <col min="11" max="12" width="8.5703125" style="2" customWidth="1"/>
    <col min="13" max="13" width="6.85546875" style="3" customWidth="1"/>
    <col min="14" max="14" width="7.42578125" style="3" customWidth="1"/>
    <col min="15" max="15" width="7.140625" style="2" customWidth="1"/>
    <col min="16" max="16" width="6.28515625" style="2" customWidth="1"/>
    <col min="17" max="17" width="5.28515625" style="3" customWidth="1"/>
    <col min="18" max="18" width="6" style="2" customWidth="1"/>
    <col min="19" max="19" width="1" style="3" customWidth="1"/>
    <col min="20" max="20" width="2" style="2" customWidth="1"/>
    <col min="21" max="21" width="19.28515625" style="2" customWidth="1"/>
    <col min="22" max="22" width="7.42578125" style="2" customWidth="1"/>
    <col min="23" max="23" width="2.28515625" style="3" customWidth="1"/>
    <col min="24" max="24" width="1.7109375" style="2" customWidth="1"/>
    <col min="25" max="25" width="11" style="2" customWidth="1"/>
    <col min="26" max="26" width="7.85546875" style="3" customWidth="1"/>
    <col min="27" max="27" width="1.5703125" style="2" customWidth="1"/>
    <col min="28" max="28" width="33.42578125" style="2" customWidth="1"/>
    <col min="29" max="29" width="30.85546875" style="2" customWidth="1"/>
    <col min="30" max="30" width="9.140625" style="2" customWidth="1"/>
    <col min="31" max="32" width="9.140625" style="2" hidden="1" customWidth="1"/>
    <col min="33" max="33" width="7.85546875" style="2" hidden="1" customWidth="1"/>
    <col min="34" max="40" width="9.140625" style="1" hidden="1" customWidth="1"/>
    <col min="41" max="41" width="10" style="1" hidden="1" customWidth="1"/>
    <col min="42" max="42" width="9.5703125" style="1" hidden="1" customWidth="1"/>
    <col min="43" max="51" width="9.140625" style="1" hidden="1" customWidth="1"/>
    <col min="52" max="55" width="9.140625" style="1" customWidth="1"/>
    <col min="56" max="56" width="10" style="1" hidden="1" customWidth="1"/>
    <col min="57" max="66" width="9.140625" style="1" hidden="1" customWidth="1"/>
    <col min="67" max="67" width="12.85546875" style="1" hidden="1" customWidth="1"/>
    <col min="68" max="68" width="15" style="1" hidden="1" customWidth="1"/>
    <col min="69" max="69" width="14.42578125" style="1" hidden="1" customWidth="1"/>
    <col min="70" max="78" width="9.140625" style="1" hidden="1" customWidth="1"/>
    <col min="79" max="92" width="9.140625" style="1" customWidth="1"/>
    <col min="93" max="16384" width="9.140625" style="1"/>
  </cols>
  <sheetData>
    <row r="1" spans="1:76" ht="7.5" customHeight="1" thickBot="1" x14ac:dyDescent="0.3">
      <c r="A1" s="4"/>
      <c r="B1" s="4"/>
      <c r="C1" s="91"/>
      <c r="D1" s="9"/>
      <c r="E1" s="4"/>
      <c r="F1" s="9"/>
      <c r="G1" s="5"/>
      <c r="H1" s="5"/>
      <c r="I1" s="5"/>
      <c r="J1" s="5"/>
      <c r="K1" s="5"/>
      <c r="L1" s="5"/>
      <c r="M1" s="9"/>
      <c r="N1" s="5"/>
      <c r="O1" s="5"/>
      <c r="P1" s="5"/>
      <c r="Q1" s="5"/>
      <c r="R1" s="5"/>
      <c r="S1" s="9"/>
      <c r="T1" s="5"/>
      <c r="U1" s="5"/>
      <c r="V1" s="5"/>
      <c r="W1" s="19"/>
      <c r="X1" s="5"/>
      <c r="Y1" s="5"/>
      <c r="Z1" s="19"/>
      <c r="AA1" s="5"/>
      <c r="AB1" s="5"/>
    </row>
    <row r="2" spans="1:76" ht="11.25" customHeight="1" x14ac:dyDescent="0.25">
      <c r="A2" s="4"/>
      <c r="B2" s="4"/>
      <c r="C2" s="91"/>
      <c r="D2" s="9"/>
      <c r="E2" s="4"/>
      <c r="F2" s="9"/>
      <c r="G2" s="5"/>
      <c r="H2" s="5"/>
      <c r="I2" s="5"/>
      <c r="J2" s="5"/>
      <c r="K2" s="5"/>
      <c r="L2" s="5"/>
      <c r="M2" s="9"/>
      <c r="N2" s="5"/>
      <c r="O2" s="5"/>
      <c r="P2" s="5"/>
      <c r="Q2" s="5"/>
      <c r="R2" s="5"/>
      <c r="S2" s="9"/>
      <c r="T2" s="19"/>
      <c r="U2" s="102"/>
      <c r="V2" s="103"/>
      <c r="W2" s="19"/>
      <c r="X2" s="19"/>
      <c r="Y2" s="5"/>
      <c r="Z2" s="19"/>
      <c r="AA2" s="5"/>
      <c r="AB2" s="5"/>
      <c r="AC2" s="5"/>
      <c r="AD2" s="5"/>
      <c r="AE2" s="5"/>
      <c r="AF2" s="5"/>
      <c r="AG2" s="5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76" ht="11.25" customHeight="1" x14ac:dyDescent="0.25">
      <c r="A3" s="4"/>
      <c r="B3" s="4"/>
      <c r="C3" s="91"/>
      <c r="D3" s="9"/>
      <c r="E3" s="4"/>
      <c r="F3" s="9"/>
      <c r="G3" s="5"/>
      <c r="H3" s="5"/>
      <c r="I3" s="5"/>
      <c r="J3" s="5"/>
      <c r="K3" s="5"/>
      <c r="L3" s="5"/>
      <c r="M3" s="9"/>
      <c r="N3" s="5"/>
      <c r="O3" s="5"/>
      <c r="P3" s="5"/>
      <c r="Q3" s="5"/>
      <c r="R3" s="5"/>
      <c r="S3" s="9"/>
      <c r="T3" s="19"/>
      <c r="U3" s="104"/>
      <c r="V3" s="105"/>
      <c r="W3" s="19"/>
      <c r="X3" s="19"/>
      <c r="Y3" s="5"/>
      <c r="Z3" s="19"/>
      <c r="AA3" s="5"/>
      <c r="AB3" s="5"/>
      <c r="AC3" s="5"/>
      <c r="AD3" s="5"/>
      <c r="AE3" s="5"/>
      <c r="AF3" s="5"/>
      <c r="AG3" s="5"/>
      <c r="AH3" s="4"/>
      <c r="AI3" s="4"/>
      <c r="AJ3" s="4"/>
      <c r="AK3" s="4"/>
      <c r="AL3" s="4"/>
      <c r="AM3" s="4"/>
      <c r="AN3" s="4"/>
      <c r="AO3" s="4"/>
      <c r="AP3" s="6">
        <f>AH11*1.732</f>
        <v>0</v>
      </c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76" ht="14.25" customHeight="1" thickBot="1" x14ac:dyDescent="0.3">
      <c r="A4" s="4"/>
      <c r="B4" s="4"/>
      <c r="C4" s="91" t="s">
        <v>28</v>
      </c>
      <c r="D4" s="44">
        <v>415</v>
      </c>
      <c r="E4" s="4" t="s">
        <v>30</v>
      </c>
      <c r="F4" s="9"/>
      <c r="G4" s="126" t="s">
        <v>198</v>
      </c>
      <c r="H4" s="126"/>
      <c r="I4" s="127" t="s">
        <v>157</v>
      </c>
      <c r="J4" s="127"/>
      <c r="K4" s="127"/>
      <c r="L4" s="4"/>
      <c r="M4" s="9"/>
      <c r="N4" s="5"/>
      <c r="O4" s="5"/>
      <c r="P4" s="5"/>
      <c r="Q4" s="5"/>
      <c r="R4" s="5"/>
      <c r="S4" s="9"/>
      <c r="T4" s="19"/>
      <c r="U4" s="106"/>
      <c r="V4" s="107"/>
      <c r="W4" s="19"/>
      <c r="X4" s="19"/>
      <c r="Y4" s="5"/>
      <c r="Z4" s="19"/>
      <c r="AA4" s="5"/>
      <c r="AB4" s="5"/>
      <c r="AC4" s="5"/>
      <c r="AD4" s="5"/>
      <c r="AE4" s="5"/>
      <c r="AF4" s="5"/>
      <c r="AG4" s="5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76" ht="12" customHeight="1" x14ac:dyDescent="0.25">
      <c r="A5" s="4"/>
      <c r="B5" s="4"/>
      <c r="C5" s="91" t="s">
        <v>29</v>
      </c>
      <c r="D5" s="44">
        <v>230</v>
      </c>
      <c r="E5" s="4" t="s">
        <v>30</v>
      </c>
      <c r="F5" s="9"/>
      <c r="G5" s="126" t="s">
        <v>199</v>
      </c>
      <c r="H5" s="126"/>
      <c r="I5" s="127" t="s">
        <v>32</v>
      </c>
      <c r="J5" s="127"/>
      <c r="K5" s="127"/>
      <c r="L5" s="4"/>
      <c r="M5" s="9"/>
      <c r="N5" s="5"/>
      <c r="O5" s="5"/>
      <c r="P5" s="5"/>
      <c r="Q5" s="5"/>
      <c r="R5" s="5"/>
      <c r="S5" s="9"/>
      <c r="T5" s="19"/>
      <c r="U5" s="19"/>
      <c r="V5" s="19"/>
      <c r="W5" s="19"/>
      <c r="X5" s="19"/>
      <c r="Y5" s="5"/>
      <c r="Z5" s="19"/>
      <c r="AA5" s="5"/>
      <c r="AB5" s="5"/>
      <c r="AC5" s="5"/>
      <c r="AD5" s="5"/>
      <c r="AE5" s="5"/>
      <c r="AF5" s="5"/>
      <c r="AG5" s="5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76" ht="12" customHeight="1" x14ac:dyDescent="0.25">
      <c r="A6" s="4"/>
      <c r="B6" s="4"/>
      <c r="C6" s="91" t="s">
        <v>158</v>
      </c>
      <c r="D6" s="45">
        <v>0</v>
      </c>
      <c r="E6" s="4" t="s">
        <v>36</v>
      </c>
      <c r="F6" s="9">
        <f>IF(D6=0,1,(D6+1))</f>
        <v>1</v>
      </c>
      <c r="G6" s="4"/>
      <c r="H6" s="4"/>
      <c r="I6" s="5"/>
      <c r="J6" s="5"/>
      <c r="K6" s="5"/>
      <c r="L6" s="5"/>
      <c r="M6" s="9"/>
      <c r="N6" s="5"/>
      <c r="O6" s="5"/>
      <c r="P6" s="5"/>
      <c r="Q6" s="5"/>
      <c r="R6" s="5"/>
      <c r="S6" s="9"/>
      <c r="T6" s="19"/>
      <c r="U6" s="19"/>
      <c r="V6" s="19"/>
      <c r="W6" s="19"/>
      <c r="X6" s="19"/>
      <c r="Y6" s="5"/>
      <c r="Z6" s="19"/>
      <c r="AA6" s="5"/>
      <c r="AB6" s="5"/>
      <c r="AC6" s="5"/>
      <c r="AD6" s="5"/>
      <c r="AE6" s="5"/>
      <c r="AF6" s="5"/>
      <c r="AG6" s="5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76" ht="24.75" customHeight="1" x14ac:dyDescent="0.25">
      <c r="A7" s="4"/>
      <c r="B7" s="4"/>
      <c r="C7" s="91" t="s">
        <v>165</v>
      </c>
      <c r="D7" s="46">
        <v>0.8</v>
      </c>
      <c r="E7" s="98" t="s">
        <v>164</v>
      </c>
      <c r="F7" s="127"/>
      <c r="G7" s="19">
        <f>IF(D7=0,1,D7)</f>
        <v>0.8</v>
      </c>
      <c r="H7" s="4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J7" s="108" t="s">
        <v>178</v>
      </c>
      <c r="BK7" s="108"/>
      <c r="BL7" s="108"/>
    </row>
    <row r="8" spans="1:76" ht="11.25" customHeight="1" thickBot="1" x14ac:dyDescent="0.3">
      <c r="A8" s="4"/>
      <c r="B8" s="128" t="s">
        <v>197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94" t="s">
        <v>33</v>
      </c>
      <c r="N8" s="94"/>
      <c r="O8" s="94"/>
      <c r="P8" s="94" t="s">
        <v>34</v>
      </c>
      <c r="Q8" s="94"/>
      <c r="R8" s="94"/>
      <c r="S8" s="9"/>
      <c r="T8" s="19"/>
      <c r="U8" s="19"/>
      <c r="V8" s="19"/>
      <c r="W8" s="19"/>
      <c r="X8" s="19"/>
      <c r="Y8" s="5"/>
      <c r="Z8" s="19"/>
      <c r="AA8" s="5"/>
      <c r="AB8" s="5"/>
      <c r="AC8" s="5"/>
      <c r="AD8" s="5"/>
      <c r="AE8" s="28"/>
      <c r="AF8" s="27"/>
      <c r="AG8" s="10"/>
      <c r="AH8" s="21" t="s">
        <v>15</v>
      </c>
      <c r="AI8" s="22" t="s">
        <v>16</v>
      </c>
      <c r="AJ8" s="101" t="s">
        <v>6</v>
      </c>
      <c r="AK8" s="101"/>
      <c r="AL8" s="101" t="s">
        <v>7</v>
      </c>
      <c r="AM8" s="101"/>
      <c r="AN8" s="117" t="s">
        <v>9</v>
      </c>
      <c r="AO8" s="118"/>
      <c r="AP8" s="4"/>
      <c r="AQ8" s="4"/>
      <c r="AR8" s="7" t="s">
        <v>22</v>
      </c>
      <c r="AS8" s="7" t="s">
        <v>7</v>
      </c>
      <c r="AT8" s="7" t="s">
        <v>9</v>
      </c>
      <c r="AU8" s="116" t="s">
        <v>23</v>
      </c>
      <c r="AV8" s="7" t="s">
        <v>22</v>
      </c>
      <c r="AW8" s="7" t="s">
        <v>7</v>
      </c>
      <c r="AX8" s="7" t="s">
        <v>9</v>
      </c>
      <c r="AY8" s="100" t="s">
        <v>27</v>
      </c>
      <c r="AZ8" s="8"/>
      <c r="BA8" s="4"/>
      <c r="BB8" s="4"/>
      <c r="BC8" s="4"/>
      <c r="BI8" s="33"/>
      <c r="BO8" s="1">
        <f>1/0.264</f>
        <v>3.7878787878787876</v>
      </c>
    </row>
    <row r="9" spans="1:76" ht="11.25" customHeight="1" thickTop="1" x14ac:dyDescent="0.25">
      <c r="A9" s="4"/>
      <c r="B9" s="115" t="s">
        <v>0</v>
      </c>
      <c r="C9" s="125" t="s">
        <v>202</v>
      </c>
      <c r="D9" s="115" t="s">
        <v>203</v>
      </c>
      <c r="E9" s="115" t="s">
        <v>204</v>
      </c>
      <c r="F9" s="115" t="s">
        <v>205</v>
      </c>
      <c r="G9" s="115" t="s">
        <v>4</v>
      </c>
      <c r="H9" s="115"/>
      <c r="I9" s="115" t="s">
        <v>2</v>
      </c>
      <c r="J9" s="115" t="s">
        <v>3</v>
      </c>
      <c r="K9" s="115" t="s">
        <v>1</v>
      </c>
      <c r="L9" s="115" t="s">
        <v>10</v>
      </c>
      <c r="M9" s="115" t="s">
        <v>19</v>
      </c>
      <c r="N9" s="115" t="s">
        <v>21</v>
      </c>
      <c r="O9" s="115" t="s">
        <v>25</v>
      </c>
      <c r="P9" s="115" t="s">
        <v>20</v>
      </c>
      <c r="Q9" s="115" t="s">
        <v>24</v>
      </c>
      <c r="R9" s="115" t="s">
        <v>31</v>
      </c>
      <c r="S9" s="9"/>
      <c r="T9" s="56"/>
      <c r="U9" s="57"/>
      <c r="V9" s="57"/>
      <c r="W9" s="57"/>
      <c r="X9" s="57"/>
      <c r="Y9" s="57"/>
      <c r="Z9" s="58"/>
      <c r="AA9" s="5"/>
      <c r="AB9" s="5"/>
      <c r="AC9" s="5"/>
      <c r="AD9" s="5"/>
      <c r="AE9" s="122" t="s">
        <v>17</v>
      </c>
      <c r="AF9" s="94" t="s">
        <v>20</v>
      </c>
      <c r="AG9" s="119" t="s">
        <v>21</v>
      </c>
      <c r="AH9" s="122" t="s">
        <v>5</v>
      </c>
      <c r="AI9" s="119" t="s">
        <v>5</v>
      </c>
      <c r="AJ9" s="122" t="s">
        <v>19</v>
      </c>
      <c r="AK9" s="119" t="s">
        <v>19</v>
      </c>
      <c r="AL9" s="122" t="s">
        <v>19</v>
      </c>
      <c r="AM9" s="119" t="s">
        <v>19</v>
      </c>
      <c r="AN9" s="122" t="s">
        <v>19</v>
      </c>
      <c r="AO9" s="119" t="s">
        <v>19</v>
      </c>
      <c r="AP9" s="121" t="s">
        <v>5</v>
      </c>
      <c r="AQ9" s="121" t="s">
        <v>19</v>
      </c>
      <c r="AR9" s="101" t="s">
        <v>21</v>
      </c>
      <c r="AS9" s="101" t="s">
        <v>21</v>
      </c>
      <c r="AT9" s="101" t="s">
        <v>21</v>
      </c>
      <c r="AU9" s="116"/>
      <c r="AV9" s="101" t="s">
        <v>26</v>
      </c>
      <c r="AW9" s="101" t="s">
        <v>26</v>
      </c>
      <c r="AX9" s="101" t="s">
        <v>26</v>
      </c>
      <c r="AY9" s="100"/>
      <c r="AZ9" s="8"/>
      <c r="BA9" s="4"/>
      <c r="BB9" s="4"/>
      <c r="BC9" s="4"/>
      <c r="BI9" s="31" t="s">
        <v>153</v>
      </c>
      <c r="BJ9" s="33"/>
      <c r="BK9" s="33"/>
      <c r="BL9" s="33"/>
      <c r="BM9" s="33"/>
      <c r="BN9" s="33"/>
      <c r="BO9" s="1" t="s">
        <v>180</v>
      </c>
      <c r="BP9" s="1" t="s">
        <v>179</v>
      </c>
      <c r="BQ9" s="1" t="s">
        <v>177</v>
      </c>
      <c r="BR9" s="1" t="s">
        <v>181</v>
      </c>
      <c r="BW9" s="89" t="s">
        <v>195</v>
      </c>
      <c r="BX9" s="89" t="s">
        <v>196</v>
      </c>
    </row>
    <row r="10" spans="1:76" ht="23.25" customHeight="1" x14ac:dyDescent="0.25">
      <c r="A10" s="4"/>
      <c r="B10" s="115"/>
      <c r="C10" s="125"/>
      <c r="D10" s="115"/>
      <c r="E10" s="115"/>
      <c r="F10" s="115"/>
      <c r="G10" s="40" t="s">
        <v>4</v>
      </c>
      <c r="H10" s="40" t="s">
        <v>8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9"/>
      <c r="T10" s="59"/>
      <c r="U10" s="111" t="s">
        <v>189</v>
      </c>
      <c r="V10" s="111"/>
      <c r="W10" s="111"/>
      <c r="X10" s="111"/>
      <c r="Y10" s="111"/>
      <c r="Z10" s="60"/>
      <c r="AA10" s="5"/>
      <c r="AB10" s="5"/>
      <c r="AC10" s="5"/>
      <c r="AD10" s="5"/>
      <c r="AE10" s="123"/>
      <c r="AF10" s="124"/>
      <c r="AG10" s="120"/>
      <c r="AH10" s="123"/>
      <c r="AI10" s="120"/>
      <c r="AJ10" s="123"/>
      <c r="AK10" s="120"/>
      <c r="AL10" s="123"/>
      <c r="AM10" s="120"/>
      <c r="AN10" s="123"/>
      <c r="AO10" s="120"/>
      <c r="AP10" s="121"/>
      <c r="AQ10" s="121"/>
      <c r="AR10" s="101"/>
      <c r="AS10" s="101"/>
      <c r="AT10" s="101"/>
      <c r="AU10" s="116"/>
      <c r="AV10" s="101"/>
      <c r="AW10" s="101"/>
      <c r="AX10" s="101"/>
      <c r="AY10" s="100"/>
      <c r="AZ10" s="8"/>
      <c r="BA10" s="4"/>
      <c r="BB10" s="4"/>
      <c r="BC10" s="4"/>
      <c r="BI10" s="32" t="s">
        <v>37</v>
      </c>
      <c r="BJ10" s="32" t="s">
        <v>38</v>
      </c>
      <c r="BK10" s="32" t="s">
        <v>39</v>
      </c>
      <c r="BL10" s="32" t="s">
        <v>40</v>
      </c>
      <c r="BM10" s="32" t="s">
        <v>41</v>
      </c>
      <c r="BN10" s="51">
        <f>IF($Z$31=0,0,(BI10/$Z$31))</f>
        <v>25</v>
      </c>
      <c r="BO10" s="50">
        <f>BJ10*$BO$8</f>
        <v>2.2727272727272725</v>
      </c>
      <c r="BP10" s="50">
        <f>BK10*$BO$8</f>
        <v>3.4090909090909087</v>
      </c>
      <c r="BQ10" s="50">
        <f>BL10*$BO$8</f>
        <v>4.9242424242424239</v>
      </c>
      <c r="BR10" s="50">
        <f>BM10*$BO$8</f>
        <v>6.0606060606060606</v>
      </c>
      <c r="BT10" s="1" t="s">
        <v>181</v>
      </c>
      <c r="BW10" s="89">
        <v>6.3</v>
      </c>
      <c r="BX10" s="90">
        <f>BW10/0.8</f>
        <v>7.8749999999999991</v>
      </c>
    </row>
    <row r="11" spans="1:76" ht="12" customHeight="1" x14ac:dyDescent="0.25">
      <c r="A11" s="4"/>
      <c r="B11" s="47"/>
      <c r="C11" s="92" t="s">
        <v>200</v>
      </c>
      <c r="D11" s="44" t="s">
        <v>9</v>
      </c>
      <c r="E11" s="47" t="s">
        <v>16</v>
      </c>
      <c r="F11" s="44">
        <v>1</v>
      </c>
      <c r="G11" s="44">
        <v>46</v>
      </c>
      <c r="H11" s="44" t="s">
        <v>17</v>
      </c>
      <c r="I11" s="44">
        <v>0.8</v>
      </c>
      <c r="J11" s="44">
        <v>0.8</v>
      </c>
      <c r="K11" s="44">
        <v>0.5</v>
      </c>
      <c r="L11" s="44" t="s">
        <v>12</v>
      </c>
      <c r="M11" s="41">
        <f>IF(I11=0,0,AQ11)</f>
        <v>159.99332201786359</v>
      </c>
      <c r="N11" s="41">
        <f>AU11</f>
        <v>115</v>
      </c>
      <c r="O11" s="41">
        <f t="shared" ref="O11:O39" si="0">N11*I11</f>
        <v>92</v>
      </c>
      <c r="P11" s="41">
        <f>AY11</f>
        <v>28.75</v>
      </c>
      <c r="Q11" s="41">
        <f t="shared" ref="Q11:Q39" si="1">P11*J11</f>
        <v>23</v>
      </c>
      <c r="R11" s="41">
        <f>AP11</f>
        <v>39.998330504465898</v>
      </c>
      <c r="S11" s="9"/>
      <c r="T11" s="59"/>
      <c r="U11" s="34" t="s">
        <v>21</v>
      </c>
      <c r="V11" s="15">
        <f>SUM(N11:N39)</f>
        <v>303.125</v>
      </c>
      <c r="W11" s="94"/>
      <c r="X11" s="94"/>
      <c r="Y11" s="8"/>
      <c r="Z11" s="60"/>
      <c r="AA11" s="5"/>
      <c r="AB11" s="5"/>
      <c r="AC11" s="5"/>
      <c r="AD11" s="5"/>
      <c r="AE11" s="38">
        <f>IF(H11="Kw",(G11*F11*K11),(G11*0.746*F11*K11))</f>
        <v>23</v>
      </c>
      <c r="AF11" s="29">
        <f t="shared" ref="AF11:AF39" si="2">IF(J11=0,0,AE11/J11)</f>
        <v>28.75</v>
      </c>
      <c r="AG11" s="29">
        <f t="shared" ref="AG11:AG39" si="3">IF(I11=0,0,AE11/I11)</f>
        <v>28.75</v>
      </c>
      <c r="AH11" s="38">
        <f t="shared" ref="AH11:AH39" si="4">IF(E11="1Ph",((AE11*1000)/($D$5*J11)),0)</f>
        <v>0</v>
      </c>
      <c r="AI11" s="39">
        <f t="shared" ref="AI11:AI39" si="5">IF(E11="3Ph",((AE11*1000)/(1.732*$D$4*J11)),0)</f>
        <v>39.998330504465898</v>
      </c>
      <c r="AJ11" s="38">
        <f>IF(D11="Linear",IF(E11="1Ph",AH11,0),0)</f>
        <v>0</v>
      </c>
      <c r="AK11" s="39">
        <f>IF(D11="Linear",IF(E11="3Ph",AI11,0),0)</f>
        <v>0</v>
      </c>
      <c r="AL11" s="29">
        <f>IF(D11="Non-Linear",IF(E11="1Ph",(AH11*1.6),0),0)</f>
        <v>0</v>
      </c>
      <c r="AM11" s="29">
        <f>IF(D11="Non-Linear",IF(E11="3Ph",(AI11*1.6),0),0)</f>
        <v>0</v>
      </c>
      <c r="AN11" s="38">
        <f>IF(D11="Motor",IF(E11="1Ph",IF(L11="Dol",(AH11*10),IF(L11="Y-D",(AH11*4),IF(L11="Auto.Tra.",(AH11*3),IF(L11="Soft",(AH11*2),(AH11*1.2))))),0),0)</f>
        <v>0</v>
      </c>
      <c r="AO11" s="39">
        <f>IF(D11="Motor",IF(E11="3Ph",IF(L11="Dol",(AI11*10),IF(L11="Y-D",(AI11*4),IF(L11="Auto.Tra.",(AI11*3),IF(L11="Soft",(AI11*2),(AI11*1.2))))),0),0)</f>
        <v>159.99332201786359</v>
      </c>
      <c r="AP11" s="20">
        <f>AH11+AI11</f>
        <v>39.998330504465898</v>
      </c>
      <c r="AQ11" s="20">
        <f>AN11+AO11+AJ11+AK11+AL11+AM11</f>
        <v>159.99332201786359</v>
      </c>
      <c r="AR11" s="12">
        <f t="shared" ref="AR11:AR39" si="6">IF(D11="Linear",AG11,0)</f>
        <v>0</v>
      </c>
      <c r="AS11" s="12">
        <f t="shared" ref="AS11:AS39" si="7">IF(D11="Non-Linear",(AG11*1.6),0)</f>
        <v>0</v>
      </c>
      <c r="AT11" s="12">
        <f t="shared" ref="AT11:AT39" si="8">IF(D11="Motor",IF(L11="Dol",(AG11*6),IF(L11="Y-D",(AG11*4),IF(L11="Auto.Tra.",(AG11*3),IF(L11="Soft",(AG11*2),(AG11*1.2))))),0)</f>
        <v>115</v>
      </c>
      <c r="AU11" s="13">
        <f>SUM(AR11:AT11)</f>
        <v>115</v>
      </c>
      <c r="AV11" s="14">
        <f t="shared" ref="AV11:AV39" si="9">IF(D11="Linear",AF11,0)</f>
        <v>0</v>
      </c>
      <c r="AW11" s="14">
        <f t="shared" ref="AW11:AW39" si="10">IF(D11="Non-Linear",(AF11*1.6),0)</f>
        <v>0</v>
      </c>
      <c r="AX11" s="14">
        <f t="shared" ref="AX11:AX39" si="11">IF(D11="Motor",(AF11),0)</f>
        <v>28.75</v>
      </c>
      <c r="AY11" s="15">
        <f>SUM(AV11:AX11)</f>
        <v>28.75</v>
      </c>
      <c r="AZ11" s="14"/>
      <c r="BA11" s="4" t="s">
        <v>6</v>
      </c>
      <c r="BB11" s="4" t="s">
        <v>11</v>
      </c>
      <c r="BC11" s="4" t="s">
        <v>15</v>
      </c>
      <c r="BI11" s="32" t="s">
        <v>42</v>
      </c>
      <c r="BJ11" s="32" t="s">
        <v>40</v>
      </c>
      <c r="BK11" s="32" t="s">
        <v>43</v>
      </c>
      <c r="BL11" s="32" t="s">
        <v>44</v>
      </c>
      <c r="BM11" s="32" t="s">
        <v>45</v>
      </c>
      <c r="BN11" s="51">
        <f t="shared" ref="BN11:BN34" si="12">IF($Z$31=0,0,(BI11/$Z$31))</f>
        <v>37.5</v>
      </c>
      <c r="BO11" s="50">
        <f t="shared" ref="BO11:BO34" si="13">BJ11*$BO$8</f>
        <v>4.9242424242424239</v>
      </c>
      <c r="BP11" s="50">
        <f t="shared" ref="BP11:BP34" si="14">BK11*$BO$8</f>
        <v>6.8181818181818175</v>
      </c>
      <c r="BQ11" s="50">
        <f t="shared" ref="BQ11:BQ34" si="15">BL11*$BO$8</f>
        <v>9.0909090909090899</v>
      </c>
      <c r="BR11" s="50">
        <f t="shared" ref="BR11:BR34" si="16">BM11*$BO$8</f>
        <v>10.984848484848484</v>
      </c>
      <c r="BT11" s="1" t="s">
        <v>184</v>
      </c>
      <c r="BW11" s="89">
        <v>9.4</v>
      </c>
      <c r="BX11" s="90">
        <f t="shared" ref="BX11:BX45" si="17">BW11/0.8</f>
        <v>11.75</v>
      </c>
    </row>
    <row r="12" spans="1:76" ht="12" customHeight="1" x14ac:dyDescent="0.25">
      <c r="A12" s="4"/>
      <c r="B12" s="47"/>
      <c r="C12" s="92" t="s">
        <v>201</v>
      </c>
      <c r="D12" s="44" t="s">
        <v>9</v>
      </c>
      <c r="E12" s="47" t="s">
        <v>16</v>
      </c>
      <c r="F12" s="44">
        <v>1</v>
      </c>
      <c r="G12" s="44">
        <v>43</v>
      </c>
      <c r="H12" s="44" t="s">
        <v>17</v>
      </c>
      <c r="I12" s="44">
        <v>0.8</v>
      </c>
      <c r="J12" s="44">
        <v>0.8</v>
      </c>
      <c r="K12" s="44">
        <v>0.5</v>
      </c>
      <c r="L12" s="44" t="s">
        <v>12</v>
      </c>
      <c r="M12" s="41">
        <f t="shared" ref="M12:M39" si="18">IF(I12=0,0,AQ12)</f>
        <v>149.55897492974205</v>
      </c>
      <c r="N12" s="41">
        <f t="shared" ref="N12:N21" si="19">AU12</f>
        <v>107.5</v>
      </c>
      <c r="O12" s="41">
        <f t="shared" si="0"/>
        <v>86</v>
      </c>
      <c r="P12" s="41">
        <f t="shared" ref="P12:P21" si="20">AY12</f>
        <v>26.875</v>
      </c>
      <c r="Q12" s="41">
        <f t="shared" si="1"/>
        <v>21.5</v>
      </c>
      <c r="R12" s="41">
        <f t="shared" ref="R12:R39" si="21">AP12</f>
        <v>37.389743732435512</v>
      </c>
      <c r="S12" s="9"/>
      <c r="T12" s="59"/>
      <c r="U12" s="34" t="s">
        <v>25</v>
      </c>
      <c r="V12" s="15">
        <f>SUM(O11:O39)</f>
        <v>242.5</v>
      </c>
      <c r="W12" s="94"/>
      <c r="X12" s="94"/>
      <c r="Y12" s="8"/>
      <c r="Z12" s="60"/>
      <c r="AA12" s="5"/>
      <c r="AB12" s="5"/>
      <c r="AC12" s="5"/>
      <c r="AD12" s="5"/>
      <c r="AE12" s="23">
        <f t="shared" ref="AE12:AE39" si="22">IF(H12="Kw",(G12*F12*K12),(G12*0.746*F12*K12))</f>
        <v>21.5</v>
      </c>
      <c r="AF12" s="14">
        <f t="shared" si="2"/>
        <v>26.875</v>
      </c>
      <c r="AG12" s="14">
        <f t="shared" si="3"/>
        <v>26.875</v>
      </c>
      <c r="AH12" s="23">
        <f t="shared" si="4"/>
        <v>0</v>
      </c>
      <c r="AI12" s="24">
        <f t="shared" si="5"/>
        <v>37.389743732435512</v>
      </c>
      <c r="AJ12" s="23">
        <f t="shared" ref="AJ12:AJ39" si="23">IF(D12="Linear",IF(E12="1Ph",AH12,0),0)</f>
        <v>0</v>
      </c>
      <c r="AK12" s="24">
        <f t="shared" ref="AK12:AK39" si="24">IF(D12="Linear",IF(E12="3Ph",AI12,0),0)</f>
        <v>0</v>
      </c>
      <c r="AL12" s="14">
        <f t="shared" ref="AL12:AL39" si="25">IF(D12="Non-Linear",IF(E12="1Ph",(AH12*1.6),0),0)</f>
        <v>0</v>
      </c>
      <c r="AM12" s="14">
        <f t="shared" ref="AM12:AM39" si="26">IF(D12="Non-Linear",IF(E12="3Ph",(AI12*1.6),0),0)</f>
        <v>0</v>
      </c>
      <c r="AN12" s="23">
        <f>IF(D12="Motor",IF(E12="1Ph",IF(L12="Dol",(AH12*10),IF(L12="Y-D",(AH12*4),IF(L12="Auto.Tra.",(AH12*3),IF(L12="Soft",(AH12*2),(AH12*1.2))))),0),0)</f>
        <v>0</v>
      </c>
      <c r="AO12" s="24">
        <f>IF(D12="Motor",IF(E12="3Ph",IF(L12="Dol",(AI12*10),IF(L12="Y-D",(AI12*4),IF(L12="Auto.Tra.",(AI12*3),IF(L12="Soft",(AI12*2),(AI12*1.2))))),0),0)</f>
        <v>149.55897492974205</v>
      </c>
      <c r="AP12" s="20">
        <f t="shared" ref="AP12:AP39" si="27">AH12+AI12</f>
        <v>37.389743732435512</v>
      </c>
      <c r="AQ12" s="20">
        <f t="shared" ref="AQ12:AQ39" si="28">AN12+AO12+AJ12+AK12+AL12+AM12</f>
        <v>149.55897492974205</v>
      </c>
      <c r="AR12" s="12">
        <f t="shared" si="6"/>
        <v>0</v>
      </c>
      <c r="AS12" s="12">
        <f t="shared" si="7"/>
        <v>0</v>
      </c>
      <c r="AT12" s="12">
        <f t="shared" si="8"/>
        <v>107.5</v>
      </c>
      <c r="AU12" s="13">
        <f t="shared" ref="AU12:AU39" si="29">SUM(AR12:AT12)</f>
        <v>107.5</v>
      </c>
      <c r="AV12" s="14">
        <f t="shared" si="9"/>
        <v>0</v>
      </c>
      <c r="AW12" s="14">
        <f t="shared" si="10"/>
        <v>0</v>
      </c>
      <c r="AX12" s="14">
        <f t="shared" si="11"/>
        <v>26.875</v>
      </c>
      <c r="AY12" s="15">
        <f t="shared" ref="AY12:AY39" si="30">SUM(AV12:AX12)</f>
        <v>26.875</v>
      </c>
      <c r="AZ12" s="14"/>
      <c r="BA12" s="4" t="s">
        <v>7</v>
      </c>
      <c r="BB12" s="4" t="s">
        <v>12</v>
      </c>
      <c r="BC12" s="4" t="s">
        <v>16</v>
      </c>
      <c r="BI12" s="32" t="s">
        <v>46</v>
      </c>
      <c r="BJ12" s="32" t="s">
        <v>41</v>
      </c>
      <c r="BK12" s="32" t="s">
        <v>47</v>
      </c>
      <c r="BL12" s="32" t="s">
        <v>48</v>
      </c>
      <c r="BM12" s="32" t="s">
        <v>49</v>
      </c>
      <c r="BN12" s="51">
        <f t="shared" si="12"/>
        <v>50</v>
      </c>
      <c r="BO12" s="50">
        <f t="shared" si="13"/>
        <v>6.0606060606060606</v>
      </c>
      <c r="BP12" s="50">
        <f t="shared" si="14"/>
        <v>8.712121212121211</v>
      </c>
      <c r="BQ12" s="50">
        <f t="shared" si="15"/>
        <v>12.121212121212121</v>
      </c>
      <c r="BR12" s="50">
        <f t="shared" si="16"/>
        <v>15.15151515151515</v>
      </c>
      <c r="BT12" s="1" t="s">
        <v>185</v>
      </c>
      <c r="BW12" s="89">
        <v>12.5</v>
      </c>
      <c r="BX12" s="90">
        <f t="shared" si="17"/>
        <v>15.625</v>
      </c>
    </row>
    <row r="13" spans="1:76" ht="12" customHeight="1" x14ac:dyDescent="0.25">
      <c r="A13" s="4"/>
      <c r="B13" s="47"/>
      <c r="C13" s="92" t="s">
        <v>206</v>
      </c>
      <c r="D13" s="44" t="s">
        <v>9</v>
      </c>
      <c r="E13" s="47" t="s">
        <v>16</v>
      </c>
      <c r="F13" s="44">
        <v>1</v>
      </c>
      <c r="G13" s="44">
        <v>43</v>
      </c>
      <c r="H13" s="44" t="s">
        <v>17</v>
      </c>
      <c r="I13" s="44">
        <v>0.8</v>
      </c>
      <c r="J13" s="44">
        <v>0.8</v>
      </c>
      <c r="K13" s="44">
        <v>0.5</v>
      </c>
      <c r="L13" s="44" t="s">
        <v>13</v>
      </c>
      <c r="M13" s="41">
        <f t="shared" si="18"/>
        <v>112.16923119730654</v>
      </c>
      <c r="N13" s="41">
        <f t="shared" si="19"/>
        <v>80.625</v>
      </c>
      <c r="O13" s="41">
        <f t="shared" si="0"/>
        <v>64.5</v>
      </c>
      <c r="P13" s="41">
        <f t="shared" si="20"/>
        <v>26.875</v>
      </c>
      <c r="Q13" s="41">
        <f t="shared" si="1"/>
        <v>21.5</v>
      </c>
      <c r="R13" s="41">
        <f t="shared" si="21"/>
        <v>37.389743732435512</v>
      </c>
      <c r="S13" s="9"/>
      <c r="T13" s="59"/>
      <c r="U13" s="34" t="s">
        <v>19</v>
      </c>
      <c r="V13" s="15">
        <f>SUM(M11:M39)</f>
        <v>421.72152814491221</v>
      </c>
      <c r="W13" s="94"/>
      <c r="X13" s="94"/>
      <c r="Y13" s="8"/>
      <c r="Z13" s="60"/>
      <c r="AA13" s="5"/>
      <c r="AB13" s="5"/>
      <c r="AC13" s="5"/>
      <c r="AD13" s="5"/>
      <c r="AE13" s="23">
        <f t="shared" si="22"/>
        <v>21.5</v>
      </c>
      <c r="AF13" s="14">
        <f t="shared" si="2"/>
        <v>26.875</v>
      </c>
      <c r="AG13" s="14">
        <f t="shared" si="3"/>
        <v>26.875</v>
      </c>
      <c r="AH13" s="23">
        <f t="shared" si="4"/>
        <v>0</v>
      </c>
      <c r="AI13" s="24">
        <f t="shared" si="5"/>
        <v>37.389743732435512</v>
      </c>
      <c r="AJ13" s="23">
        <f t="shared" si="23"/>
        <v>0</v>
      </c>
      <c r="AK13" s="24">
        <f t="shared" si="24"/>
        <v>0</v>
      </c>
      <c r="AL13" s="14">
        <f t="shared" si="25"/>
        <v>0</v>
      </c>
      <c r="AM13" s="14">
        <f t="shared" si="26"/>
        <v>0</v>
      </c>
      <c r="AN13" s="23">
        <f t="shared" ref="AN13:AN38" si="31">IF(D13="Motor",IF(E13="1Ph",IF(L13="Dol",(AH13*10),IF(L13="Y-D",(AH13*4),IF(L13="Auto.Tra.",(AH13*3),IF(L13="Soft",(AH13*2),(AH13*1.2))))),0),0)</f>
        <v>0</v>
      </c>
      <c r="AO13" s="24">
        <f t="shared" ref="AO13:AO38" si="32">IF(D13="Motor",IF(E13="3Ph",IF(L13="Dol",(AI13*10),IF(L13="Y-D",(AI13*4),IF(L13="Auto.Tra.",(AI13*3),IF(L13="Soft",(AI13*2),(AI13*1.2))))),0),0)</f>
        <v>112.16923119730654</v>
      </c>
      <c r="AP13" s="20">
        <f t="shared" si="27"/>
        <v>37.389743732435512</v>
      </c>
      <c r="AQ13" s="20">
        <f t="shared" si="28"/>
        <v>112.16923119730654</v>
      </c>
      <c r="AR13" s="12">
        <f t="shared" si="6"/>
        <v>0</v>
      </c>
      <c r="AS13" s="12">
        <f t="shared" si="7"/>
        <v>0</v>
      </c>
      <c r="AT13" s="12">
        <f t="shared" si="8"/>
        <v>80.625</v>
      </c>
      <c r="AU13" s="13">
        <f t="shared" si="29"/>
        <v>80.625</v>
      </c>
      <c r="AV13" s="14">
        <f t="shared" si="9"/>
        <v>0</v>
      </c>
      <c r="AW13" s="14">
        <f t="shared" si="10"/>
        <v>0</v>
      </c>
      <c r="AX13" s="14">
        <f t="shared" si="11"/>
        <v>26.875</v>
      </c>
      <c r="AY13" s="15">
        <f t="shared" si="30"/>
        <v>26.875</v>
      </c>
      <c r="AZ13" s="14"/>
      <c r="BA13" s="4" t="s">
        <v>9</v>
      </c>
      <c r="BB13" s="4" t="s">
        <v>13</v>
      </c>
      <c r="BC13" s="4"/>
      <c r="BI13" s="32" t="s">
        <v>50</v>
      </c>
      <c r="BJ13" s="32" t="s">
        <v>43</v>
      </c>
      <c r="BK13" s="32" t="s">
        <v>45</v>
      </c>
      <c r="BL13" s="32" t="s">
        <v>51</v>
      </c>
      <c r="BM13" s="32" t="s">
        <v>52</v>
      </c>
      <c r="BN13" s="51">
        <f t="shared" si="12"/>
        <v>75</v>
      </c>
      <c r="BO13" s="50">
        <f t="shared" si="13"/>
        <v>6.8181818181818175</v>
      </c>
      <c r="BP13" s="50">
        <f t="shared" si="14"/>
        <v>10.984848484848484</v>
      </c>
      <c r="BQ13" s="50">
        <f t="shared" si="15"/>
        <v>14.393939393939393</v>
      </c>
      <c r="BR13" s="50">
        <f t="shared" si="16"/>
        <v>18.18181818181818</v>
      </c>
      <c r="BT13" s="1" t="s">
        <v>186</v>
      </c>
      <c r="BW13" s="89">
        <v>18.7</v>
      </c>
      <c r="BX13" s="90">
        <f t="shared" si="17"/>
        <v>23.374999999999996</v>
      </c>
    </row>
    <row r="14" spans="1:76" ht="12" customHeight="1" x14ac:dyDescent="0.25">
      <c r="A14" s="4"/>
      <c r="B14" s="47"/>
      <c r="C14" s="92"/>
      <c r="D14" s="44" t="s">
        <v>9</v>
      </c>
      <c r="E14" s="47" t="s">
        <v>16</v>
      </c>
      <c r="F14" s="44"/>
      <c r="G14" s="44"/>
      <c r="H14" s="44"/>
      <c r="I14" s="44"/>
      <c r="J14" s="44"/>
      <c r="K14" s="44"/>
      <c r="L14" s="44"/>
      <c r="M14" s="41">
        <f t="shared" si="18"/>
        <v>0</v>
      </c>
      <c r="N14" s="41">
        <f t="shared" si="19"/>
        <v>0</v>
      </c>
      <c r="O14" s="41">
        <f t="shared" si="0"/>
        <v>0</v>
      </c>
      <c r="P14" s="41">
        <f t="shared" si="20"/>
        <v>0</v>
      </c>
      <c r="Q14" s="41">
        <f t="shared" si="1"/>
        <v>0</v>
      </c>
      <c r="R14" s="41" t="e">
        <f t="shared" si="21"/>
        <v>#DIV/0!</v>
      </c>
      <c r="S14" s="9"/>
      <c r="T14" s="59"/>
      <c r="U14" s="34" t="s">
        <v>26</v>
      </c>
      <c r="V14" s="35">
        <f>SUM(P11:P39)</f>
        <v>82.5</v>
      </c>
      <c r="W14" s="94"/>
      <c r="X14" s="94"/>
      <c r="Y14" s="8"/>
      <c r="Z14" s="60"/>
      <c r="AA14" s="5"/>
      <c r="AB14" s="5"/>
      <c r="AC14" s="5"/>
      <c r="AD14" s="5"/>
      <c r="AE14" s="23">
        <f t="shared" si="22"/>
        <v>0</v>
      </c>
      <c r="AF14" s="14">
        <f t="shared" si="2"/>
        <v>0</v>
      </c>
      <c r="AG14" s="14">
        <f t="shared" si="3"/>
        <v>0</v>
      </c>
      <c r="AH14" s="23">
        <f t="shared" si="4"/>
        <v>0</v>
      </c>
      <c r="AI14" s="24" t="e">
        <f t="shared" si="5"/>
        <v>#DIV/0!</v>
      </c>
      <c r="AJ14" s="23">
        <f t="shared" si="23"/>
        <v>0</v>
      </c>
      <c r="AK14" s="24">
        <f t="shared" si="24"/>
        <v>0</v>
      </c>
      <c r="AL14" s="14">
        <f t="shared" si="25"/>
        <v>0</v>
      </c>
      <c r="AM14" s="14">
        <f t="shared" si="26"/>
        <v>0</v>
      </c>
      <c r="AN14" s="23">
        <f t="shared" si="31"/>
        <v>0</v>
      </c>
      <c r="AO14" s="24" t="e">
        <f t="shared" si="32"/>
        <v>#DIV/0!</v>
      </c>
      <c r="AP14" s="20" t="e">
        <f t="shared" si="27"/>
        <v>#DIV/0!</v>
      </c>
      <c r="AQ14" s="20" t="e">
        <f t="shared" si="28"/>
        <v>#DIV/0!</v>
      </c>
      <c r="AR14" s="12">
        <f t="shared" si="6"/>
        <v>0</v>
      </c>
      <c r="AS14" s="12">
        <f t="shared" si="7"/>
        <v>0</v>
      </c>
      <c r="AT14" s="12">
        <f t="shared" si="8"/>
        <v>0</v>
      </c>
      <c r="AU14" s="13">
        <f t="shared" si="29"/>
        <v>0</v>
      </c>
      <c r="AV14" s="14">
        <f t="shared" si="9"/>
        <v>0</v>
      </c>
      <c r="AW14" s="14">
        <f t="shared" si="10"/>
        <v>0</v>
      </c>
      <c r="AX14" s="14">
        <f t="shared" si="11"/>
        <v>0</v>
      </c>
      <c r="AY14" s="15">
        <f t="shared" si="30"/>
        <v>0</v>
      </c>
      <c r="AZ14" s="14"/>
      <c r="BA14" s="4" t="s">
        <v>17</v>
      </c>
      <c r="BB14" s="4" t="s">
        <v>14</v>
      </c>
      <c r="BC14" s="4"/>
      <c r="BI14" s="32" t="s">
        <v>53</v>
      </c>
      <c r="BJ14" s="32" t="s">
        <v>44</v>
      </c>
      <c r="BK14" s="32" t="s">
        <v>54</v>
      </c>
      <c r="BL14" s="32" t="s">
        <v>55</v>
      </c>
      <c r="BM14" s="32" t="s">
        <v>56</v>
      </c>
      <c r="BN14" s="51">
        <f t="shared" si="12"/>
        <v>93.75</v>
      </c>
      <c r="BO14" s="50">
        <f t="shared" si="13"/>
        <v>9.0909090909090899</v>
      </c>
      <c r="BP14" s="50">
        <f t="shared" si="14"/>
        <v>12.878787878787877</v>
      </c>
      <c r="BQ14" s="50">
        <f t="shared" si="15"/>
        <v>17.424242424242422</v>
      </c>
      <c r="BR14" s="50">
        <f t="shared" si="16"/>
        <v>23.106060606060602</v>
      </c>
      <c r="BW14" s="89">
        <v>25</v>
      </c>
      <c r="BX14" s="90">
        <f t="shared" si="17"/>
        <v>31.25</v>
      </c>
    </row>
    <row r="15" spans="1:76" ht="12" customHeight="1" x14ac:dyDescent="0.25">
      <c r="A15" s="4"/>
      <c r="B15" s="47"/>
      <c r="C15" s="92"/>
      <c r="D15" s="44"/>
      <c r="E15" s="47"/>
      <c r="F15" s="44"/>
      <c r="G15" s="44"/>
      <c r="H15" s="44"/>
      <c r="I15" s="44"/>
      <c r="J15" s="44"/>
      <c r="K15" s="44"/>
      <c r="L15" s="44"/>
      <c r="M15" s="41">
        <f t="shared" si="18"/>
        <v>0</v>
      </c>
      <c r="N15" s="41">
        <f t="shared" si="19"/>
        <v>0</v>
      </c>
      <c r="O15" s="41">
        <f t="shared" si="0"/>
        <v>0</v>
      </c>
      <c r="P15" s="41">
        <f t="shared" si="20"/>
        <v>0</v>
      </c>
      <c r="Q15" s="41">
        <f t="shared" si="1"/>
        <v>0</v>
      </c>
      <c r="R15" s="41">
        <f t="shared" si="21"/>
        <v>0</v>
      </c>
      <c r="S15" s="9"/>
      <c r="T15" s="59"/>
      <c r="U15" s="34" t="s">
        <v>154</v>
      </c>
      <c r="V15" s="35">
        <f>SUM(Q11:Q39)</f>
        <v>66</v>
      </c>
      <c r="W15" s="94"/>
      <c r="X15" s="94"/>
      <c r="Y15" s="8"/>
      <c r="Z15" s="60"/>
      <c r="AA15" s="5"/>
      <c r="AB15" s="5"/>
      <c r="AC15" s="5"/>
      <c r="AD15" s="5"/>
      <c r="AE15" s="23">
        <f t="shared" si="22"/>
        <v>0</v>
      </c>
      <c r="AF15" s="14">
        <f t="shared" si="2"/>
        <v>0</v>
      </c>
      <c r="AG15" s="14">
        <f t="shared" si="3"/>
        <v>0</v>
      </c>
      <c r="AH15" s="23">
        <f t="shared" si="4"/>
        <v>0</v>
      </c>
      <c r="AI15" s="24">
        <f t="shared" si="5"/>
        <v>0</v>
      </c>
      <c r="AJ15" s="23">
        <f t="shared" si="23"/>
        <v>0</v>
      </c>
      <c r="AK15" s="24">
        <f t="shared" si="24"/>
        <v>0</v>
      </c>
      <c r="AL15" s="14">
        <f t="shared" si="25"/>
        <v>0</v>
      </c>
      <c r="AM15" s="14">
        <f t="shared" si="26"/>
        <v>0</v>
      </c>
      <c r="AN15" s="23">
        <f t="shared" si="31"/>
        <v>0</v>
      </c>
      <c r="AO15" s="24">
        <f t="shared" si="32"/>
        <v>0</v>
      </c>
      <c r="AP15" s="20">
        <f t="shared" si="27"/>
        <v>0</v>
      </c>
      <c r="AQ15" s="20">
        <f t="shared" si="28"/>
        <v>0</v>
      </c>
      <c r="AR15" s="12">
        <f t="shared" si="6"/>
        <v>0</v>
      </c>
      <c r="AS15" s="12">
        <f t="shared" si="7"/>
        <v>0</v>
      </c>
      <c r="AT15" s="12">
        <f t="shared" si="8"/>
        <v>0</v>
      </c>
      <c r="AU15" s="13">
        <f t="shared" si="29"/>
        <v>0</v>
      </c>
      <c r="AV15" s="14">
        <f t="shared" si="9"/>
        <v>0</v>
      </c>
      <c r="AW15" s="14">
        <f t="shared" si="10"/>
        <v>0</v>
      </c>
      <c r="AX15" s="14">
        <f t="shared" si="11"/>
        <v>0</v>
      </c>
      <c r="AY15" s="15">
        <f t="shared" si="30"/>
        <v>0</v>
      </c>
      <c r="AZ15" s="14"/>
      <c r="BA15" s="4" t="s">
        <v>18</v>
      </c>
      <c r="BB15" s="4" t="s">
        <v>35</v>
      </c>
      <c r="BC15" s="4"/>
      <c r="BI15" s="32" t="s">
        <v>57</v>
      </c>
      <c r="BJ15" s="32" t="s">
        <v>58</v>
      </c>
      <c r="BK15" s="32" t="s">
        <v>59</v>
      </c>
      <c r="BL15" s="32" t="s">
        <v>60</v>
      </c>
      <c r="BM15" s="32" t="s">
        <v>61</v>
      </c>
      <c r="BN15" s="51">
        <f t="shared" si="12"/>
        <v>125</v>
      </c>
      <c r="BO15" s="50">
        <f t="shared" si="13"/>
        <v>9.8484848484848477</v>
      </c>
      <c r="BP15" s="50">
        <f t="shared" si="14"/>
        <v>15.530303030303028</v>
      </c>
      <c r="BQ15" s="50">
        <f t="shared" si="15"/>
        <v>21.969696969696969</v>
      </c>
      <c r="BR15" s="50">
        <f t="shared" si="16"/>
        <v>28.030303030303031</v>
      </c>
      <c r="BW15" s="89">
        <v>31.3</v>
      </c>
      <c r="BX15" s="90">
        <f t="shared" si="17"/>
        <v>39.125</v>
      </c>
    </row>
    <row r="16" spans="1:76" ht="12" customHeight="1" x14ac:dyDescent="0.25">
      <c r="A16" s="4"/>
      <c r="B16" s="47"/>
      <c r="C16" s="92"/>
      <c r="D16" s="44"/>
      <c r="E16" s="47"/>
      <c r="F16" s="44"/>
      <c r="G16" s="44"/>
      <c r="H16" s="44"/>
      <c r="I16" s="44"/>
      <c r="J16" s="44"/>
      <c r="K16" s="44"/>
      <c r="L16" s="44"/>
      <c r="M16" s="41">
        <f t="shared" si="18"/>
        <v>0</v>
      </c>
      <c r="N16" s="41">
        <f t="shared" si="19"/>
        <v>0</v>
      </c>
      <c r="O16" s="41">
        <f t="shared" si="0"/>
        <v>0</v>
      </c>
      <c r="P16" s="41">
        <f t="shared" si="20"/>
        <v>0</v>
      </c>
      <c r="Q16" s="41">
        <f t="shared" si="1"/>
        <v>0</v>
      </c>
      <c r="R16" s="41">
        <f t="shared" si="21"/>
        <v>0</v>
      </c>
      <c r="S16" s="9"/>
      <c r="T16" s="59"/>
      <c r="U16" s="34" t="s">
        <v>155</v>
      </c>
      <c r="V16" s="35" t="e">
        <f>SUM(R11:R39)</f>
        <v>#DIV/0!</v>
      </c>
      <c r="W16" s="94"/>
      <c r="X16" s="94"/>
      <c r="Y16" s="8"/>
      <c r="Z16" s="60"/>
      <c r="AA16" s="5"/>
      <c r="AB16" s="5"/>
      <c r="AC16" s="5"/>
      <c r="AD16" s="5"/>
      <c r="AE16" s="23">
        <f t="shared" si="22"/>
        <v>0</v>
      </c>
      <c r="AF16" s="14">
        <f t="shared" si="2"/>
        <v>0</v>
      </c>
      <c r="AG16" s="14">
        <f t="shared" si="3"/>
        <v>0</v>
      </c>
      <c r="AH16" s="23">
        <f t="shared" si="4"/>
        <v>0</v>
      </c>
      <c r="AI16" s="24">
        <f t="shared" si="5"/>
        <v>0</v>
      </c>
      <c r="AJ16" s="23">
        <f t="shared" si="23"/>
        <v>0</v>
      </c>
      <c r="AK16" s="24">
        <f t="shared" si="24"/>
        <v>0</v>
      </c>
      <c r="AL16" s="14">
        <f t="shared" si="25"/>
        <v>0</v>
      </c>
      <c r="AM16" s="14">
        <f t="shared" si="26"/>
        <v>0</v>
      </c>
      <c r="AN16" s="23">
        <f t="shared" si="31"/>
        <v>0</v>
      </c>
      <c r="AO16" s="24">
        <f t="shared" si="32"/>
        <v>0</v>
      </c>
      <c r="AP16" s="20">
        <f t="shared" si="27"/>
        <v>0</v>
      </c>
      <c r="AQ16" s="20">
        <f t="shared" si="28"/>
        <v>0</v>
      </c>
      <c r="AR16" s="12">
        <f t="shared" si="6"/>
        <v>0</v>
      </c>
      <c r="AS16" s="12">
        <f t="shared" si="7"/>
        <v>0</v>
      </c>
      <c r="AT16" s="12">
        <f t="shared" si="8"/>
        <v>0</v>
      </c>
      <c r="AU16" s="13">
        <f t="shared" si="29"/>
        <v>0</v>
      </c>
      <c r="AV16" s="14">
        <f t="shared" si="9"/>
        <v>0</v>
      </c>
      <c r="AW16" s="14">
        <f t="shared" si="10"/>
        <v>0</v>
      </c>
      <c r="AX16" s="14">
        <f t="shared" si="11"/>
        <v>0</v>
      </c>
      <c r="AY16" s="15">
        <f t="shared" si="30"/>
        <v>0</v>
      </c>
      <c r="AZ16" s="14"/>
      <c r="BA16" s="4"/>
      <c r="BB16" s="4"/>
      <c r="BC16" s="4"/>
      <c r="BI16" s="32" t="s">
        <v>62</v>
      </c>
      <c r="BJ16" s="32" t="s">
        <v>63</v>
      </c>
      <c r="BK16" s="32" t="s">
        <v>64</v>
      </c>
      <c r="BL16" s="32" t="s">
        <v>65</v>
      </c>
      <c r="BM16" s="32" t="s">
        <v>66</v>
      </c>
      <c r="BN16" s="51">
        <f t="shared" si="12"/>
        <v>156.25</v>
      </c>
      <c r="BO16" s="50">
        <f t="shared" si="13"/>
        <v>11.742424242424242</v>
      </c>
      <c r="BP16" s="50">
        <f t="shared" si="14"/>
        <v>18.939393939393938</v>
      </c>
      <c r="BQ16" s="50">
        <f t="shared" si="15"/>
        <v>26.893939393939391</v>
      </c>
      <c r="BR16" s="50">
        <f t="shared" si="16"/>
        <v>34.469696969696969</v>
      </c>
      <c r="BW16" s="89">
        <v>37.5</v>
      </c>
      <c r="BX16" s="90">
        <f t="shared" si="17"/>
        <v>46.875</v>
      </c>
    </row>
    <row r="17" spans="1:76" ht="12" customHeight="1" x14ac:dyDescent="0.25">
      <c r="A17" s="4"/>
      <c r="B17" s="47"/>
      <c r="C17" s="92"/>
      <c r="D17" s="44"/>
      <c r="E17" s="47"/>
      <c r="F17" s="44"/>
      <c r="G17" s="44"/>
      <c r="H17" s="44"/>
      <c r="I17" s="44"/>
      <c r="J17" s="44"/>
      <c r="K17" s="44"/>
      <c r="L17" s="44"/>
      <c r="M17" s="41">
        <f t="shared" si="18"/>
        <v>0</v>
      </c>
      <c r="N17" s="41">
        <f t="shared" si="19"/>
        <v>0</v>
      </c>
      <c r="O17" s="41">
        <f t="shared" si="0"/>
        <v>0</v>
      </c>
      <c r="P17" s="41">
        <f t="shared" si="20"/>
        <v>0</v>
      </c>
      <c r="Q17" s="41">
        <f t="shared" si="1"/>
        <v>0</v>
      </c>
      <c r="R17" s="41">
        <f t="shared" si="21"/>
        <v>0</v>
      </c>
      <c r="S17" s="9"/>
      <c r="T17" s="59"/>
      <c r="U17" s="112" t="s">
        <v>161</v>
      </c>
      <c r="V17" s="112"/>
      <c r="W17" s="94"/>
      <c r="X17" s="94"/>
      <c r="Y17" s="8"/>
      <c r="Z17" s="60"/>
      <c r="AA17" s="5"/>
      <c r="AB17" s="5"/>
      <c r="AC17" s="5"/>
      <c r="AD17" s="5"/>
      <c r="AE17" s="23">
        <f t="shared" si="22"/>
        <v>0</v>
      </c>
      <c r="AF17" s="14">
        <f t="shared" si="2"/>
        <v>0</v>
      </c>
      <c r="AG17" s="14">
        <f t="shared" si="3"/>
        <v>0</v>
      </c>
      <c r="AH17" s="23">
        <f t="shared" si="4"/>
        <v>0</v>
      </c>
      <c r="AI17" s="24">
        <f t="shared" si="5"/>
        <v>0</v>
      </c>
      <c r="AJ17" s="23">
        <f t="shared" si="23"/>
        <v>0</v>
      </c>
      <c r="AK17" s="24">
        <f t="shared" si="24"/>
        <v>0</v>
      </c>
      <c r="AL17" s="14">
        <f t="shared" si="25"/>
        <v>0</v>
      </c>
      <c r="AM17" s="14">
        <f t="shared" si="26"/>
        <v>0</v>
      </c>
      <c r="AN17" s="23">
        <f t="shared" si="31"/>
        <v>0</v>
      </c>
      <c r="AO17" s="24">
        <f t="shared" si="32"/>
        <v>0</v>
      </c>
      <c r="AP17" s="20">
        <f t="shared" si="27"/>
        <v>0</v>
      </c>
      <c r="AQ17" s="20">
        <f t="shared" si="28"/>
        <v>0</v>
      </c>
      <c r="AR17" s="12">
        <f t="shared" si="6"/>
        <v>0</v>
      </c>
      <c r="AS17" s="12">
        <f t="shared" si="7"/>
        <v>0</v>
      </c>
      <c r="AT17" s="12">
        <f t="shared" si="8"/>
        <v>0</v>
      </c>
      <c r="AU17" s="13">
        <f t="shared" si="29"/>
        <v>0</v>
      </c>
      <c r="AV17" s="14">
        <f t="shared" si="9"/>
        <v>0</v>
      </c>
      <c r="AW17" s="14">
        <f t="shared" si="10"/>
        <v>0</v>
      </c>
      <c r="AX17" s="14">
        <f t="shared" si="11"/>
        <v>0</v>
      </c>
      <c r="AY17" s="15">
        <f t="shared" si="30"/>
        <v>0</v>
      </c>
      <c r="AZ17" s="14"/>
      <c r="BA17" s="4"/>
      <c r="BB17" s="4"/>
      <c r="BC17" s="4"/>
      <c r="BI17" s="32" t="s">
        <v>67</v>
      </c>
      <c r="BJ17" s="32" t="s">
        <v>68</v>
      </c>
      <c r="BK17" s="32" t="s">
        <v>69</v>
      </c>
      <c r="BL17" s="32" t="s">
        <v>70</v>
      </c>
      <c r="BM17" s="32" t="s">
        <v>71</v>
      </c>
      <c r="BN17" s="51">
        <f t="shared" si="12"/>
        <v>168.75</v>
      </c>
      <c r="BO17" s="50">
        <f t="shared" si="13"/>
        <v>12.499999999999998</v>
      </c>
      <c r="BP17" s="50">
        <f t="shared" si="14"/>
        <v>20.454545454545453</v>
      </c>
      <c r="BQ17" s="50">
        <f t="shared" si="15"/>
        <v>28.787878787878785</v>
      </c>
      <c r="BR17" s="50">
        <f t="shared" si="16"/>
        <v>37.121212121212125</v>
      </c>
      <c r="BW17" s="89">
        <v>50</v>
      </c>
      <c r="BX17" s="90">
        <f t="shared" si="17"/>
        <v>62.5</v>
      </c>
    </row>
    <row r="18" spans="1:76" ht="12" customHeight="1" x14ac:dyDescent="0.25">
      <c r="A18" s="4"/>
      <c r="B18" s="47"/>
      <c r="C18" s="92"/>
      <c r="D18" s="44"/>
      <c r="E18" s="47"/>
      <c r="F18" s="44"/>
      <c r="G18" s="44"/>
      <c r="H18" s="44"/>
      <c r="I18" s="44"/>
      <c r="J18" s="44"/>
      <c r="K18" s="44"/>
      <c r="L18" s="44"/>
      <c r="M18" s="41">
        <f t="shared" si="18"/>
        <v>0</v>
      </c>
      <c r="N18" s="41">
        <f t="shared" si="19"/>
        <v>0</v>
      </c>
      <c r="O18" s="41">
        <f t="shared" si="0"/>
        <v>0</v>
      </c>
      <c r="P18" s="41">
        <f t="shared" si="20"/>
        <v>0</v>
      </c>
      <c r="Q18" s="41">
        <f t="shared" si="1"/>
        <v>0</v>
      </c>
      <c r="R18" s="41">
        <f t="shared" si="21"/>
        <v>0</v>
      </c>
      <c r="S18" s="9"/>
      <c r="T18" s="59"/>
      <c r="U18" s="34" t="s">
        <v>175</v>
      </c>
      <c r="V18" s="49">
        <f>D5</f>
        <v>230</v>
      </c>
      <c r="W18" s="94"/>
      <c r="X18" s="94"/>
      <c r="Y18" s="8"/>
      <c r="Z18" s="60"/>
      <c r="AA18" s="5"/>
      <c r="AB18" s="5"/>
      <c r="AC18" s="5"/>
      <c r="AD18" s="5"/>
      <c r="AE18" s="23">
        <f t="shared" si="22"/>
        <v>0</v>
      </c>
      <c r="AF18" s="14">
        <f t="shared" si="2"/>
        <v>0</v>
      </c>
      <c r="AG18" s="14">
        <f t="shared" si="3"/>
        <v>0</v>
      </c>
      <c r="AH18" s="23">
        <f t="shared" si="4"/>
        <v>0</v>
      </c>
      <c r="AI18" s="24">
        <f t="shared" si="5"/>
        <v>0</v>
      </c>
      <c r="AJ18" s="23">
        <f t="shared" si="23"/>
        <v>0</v>
      </c>
      <c r="AK18" s="24">
        <f t="shared" si="24"/>
        <v>0</v>
      </c>
      <c r="AL18" s="14">
        <f t="shared" si="25"/>
        <v>0</v>
      </c>
      <c r="AM18" s="14">
        <f t="shared" si="26"/>
        <v>0</v>
      </c>
      <c r="AN18" s="23">
        <f t="shared" si="31"/>
        <v>0</v>
      </c>
      <c r="AO18" s="24">
        <f t="shared" si="32"/>
        <v>0</v>
      </c>
      <c r="AP18" s="20">
        <f t="shared" si="27"/>
        <v>0</v>
      </c>
      <c r="AQ18" s="20">
        <f t="shared" si="28"/>
        <v>0</v>
      </c>
      <c r="AR18" s="12">
        <f t="shared" si="6"/>
        <v>0</v>
      </c>
      <c r="AS18" s="12">
        <f t="shared" si="7"/>
        <v>0</v>
      </c>
      <c r="AT18" s="12">
        <f t="shared" si="8"/>
        <v>0</v>
      </c>
      <c r="AU18" s="13">
        <f t="shared" si="29"/>
        <v>0</v>
      </c>
      <c r="AV18" s="14">
        <f t="shared" si="9"/>
        <v>0</v>
      </c>
      <c r="AW18" s="14">
        <f t="shared" si="10"/>
        <v>0</v>
      </c>
      <c r="AX18" s="14">
        <f t="shared" si="11"/>
        <v>0</v>
      </c>
      <c r="AY18" s="15">
        <f t="shared" si="30"/>
        <v>0</v>
      </c>
      <c r="AZ18" s="14"/>
      <c r="BA18" s="4"/>
      <c r="BB18" s="4"/>
      <c r="BC18" s="4"/>
      <c r="BI18" s="32" t="s">
        <v>72</v>
      </c>
      <c r="BJ18" s="32" t="s">
        <v>73</v>
      </c>
      <c r="BK18" s="32" t="s">
        <v>74</v>
      </c>
      <c r="BL18" s="32" t="s">
        <v>75</v>
      </c>
      <c r="BM18" s="32" t="s">
        <v>76</v>
      </c>
      <c r="BN18" s="51">
        <f t="shared" si="12"/>
        <v>187.5</v>
      </c>
      <c r="BO18" s="50">
        <f t="shared" si="13"/>
        <v>13.636363636363635</v>
      </c>
      <c r="BP18" s="50">
        <f t="shared" si="14"/>
        <v>22.348484848484848</v>
      </c>
      <c r="BQ18" s="50">
        <f t="shared" si="15"/>
        <v>31.818181818181817</v>
      </c>
      <c r="BR18" s="50">
        <f t="shared" si="16"/>
        <v>41.287878787878789</v>
      </c>
      <c r="BW18" s="89">
        <v>62.5</v>
      </c>
      <c r="BX18" s="90">
        <f t="shared" si="17"/>
        <v>78.125</v>
      </c>
    </row>
    <row r="19" spans="1:76" ht="12" customHeight="1" x14ac:dyDescent="0.25">
      <c r="A19" s="4"/>
      <c r="B19" s="47"/>
      <c r="C19" s="92"/>
      <c r="D19" s="44"/>
      <c r="E19" s="47"/>
      <c r="F19" s="44"/>
      <c r="G19" s="44"/>
      <c r="H19" s="44"/>
      <c r="I19" s="44"/>
      <c r="J19" s="44"/>
      <c r="K19" s="44"/>
      <c r="L19" s="44"/>
      <c r="M19" s="41">
        <f t="shared" si="18"/>
        <v>0</v>
      </c>
      <c r="N19" s="41">
        <f t="shared" si="19"/>
        <v>0</v>
      </c>
      <c r="O19" s="41">
        <f t="shared" si="0"/>
        <v>0</v>
      </c>
      <c r="P19" s="41">
        <f t="shared" si="20"/>
        <v>0</v>
      </c>
      <c r="Q19" s="41">
        <f t="shared" si="1"/>
        <v>0</v>
      </c>
      <c r="R19" s="41">
        <f t="shared" si="21"/>
        <v>0</v>
      </c>
      <c r="S19" s="9"/>
      <c r="T19" s="59"/>
      <c r="U19" s="34" t="s">
        <v>159</v>
      </c>
      <c r="V19" s="45">
        <v>0.8</v>
      </c>
      <c r="W19" s="94"/>
      <c r="X19" s="94"/>
      <c r="Y19" s="8"/>
      <c r="Z19" s="60"/>
      <c r="AA19" s="5"/>
      <c r="AB19" s="5"/>
      <c r="AC19" s="5"/>
      <c r="AD19" s="5"/>
      <c r="AE19" s="23">
        <f t="shared" si="22"/>
        <v>0</v>
      </c>
      <c r="AF19" s="14">
        <f t="shared" si="2"/>
        <v>0</v>
      </c>
      <c r="AG19" s="14">
        <f t="shared" si="3"/>
        <v>0</v>
      </c>
      <c r="AH19" s="23">
        <f t="shared" si="4"/>
        <v>0</v>
      </c>
      <c r="AI19" s="24">
        <f t="shared" si="5"/>
        <v>0</v>
      </c>
      <c r="AJ19" s="23">
        <f t="shared" si="23"/>
        <v>0</v>
      </c>
      <c r="AK19" s="24">
        <f t="shared" si="24"/>
        <v>0</v>
      </c>
      <c r="AL19" s="14">
        <f t="shared" si="25"/>
        <v>0</v>
      </c>
      <c r="AM19" s="14">
        <f t="shared" si="26"/>
        <v>0</v>
      </c>
      <c r="AN19" s="23">
        <f t="shared" si="31"/>
        <v>0</v>
      </c>
      <c r="AO19" s="24">
        <f t="shared" si="32"/>
        <v>0</v>
      </c>
      <c r="AP19" s="20">
        <f t="shared" si="27"/>
        <v>0</v>
      </c>
      <c r="AQ19" s="20">
        <f t="shared" si="28"/>
        <v>0</v>
      </c>
      <c r="AR19" s="12">
        <f t="shared" si="6"/>
        <v>0</v>
      </c>
      <c r="AS19" s="12">
        <f t="shared" si="7"/>
        <v>0</v>
      </c>
      <c r="AT19" s="12">
        <f t="shared" si="8"/>
        <v>0</v>
      </c>
      <c r="AU19" s="13">
        <f t="shared" si="29"/>
        <v>0</v>
      </c>
      <c r="AV19" s="14">
        <f t="shared" si="9"/>
        <v>0</v>
      </c>
      <c r="AW19" s="14">
        <f t="shared" si="10"/>
        <v>0</v>
      </c>
      <c r="AX19" s="14">
        <f t="shared" si="11"/>
        <v>0</v>
      </c>
      <c r="AY19" s="15">
        <f t="shared" si="30"/>
        <v>0</v>
      </c>
      <c r="AZ19" s="14"/>
      <c r="BA19" s="4"/>
      <c r="BB19" s="4"/>
      <c r="BC19" s="4"/>
      <c r="BI19" s="32" t="s">
        <v>77</v>
      </c>
      <c r="BJ19" s="32" t="s">
        <v>59</v>
      </c>
      <c r="BK19" s="32" t="s">
        <v>78</v>
      </c>
      <c r="BL19" s="32" t="s">
        <v>79</v>
      </c>
      <c r="BM19" s="32" t="s">
        <v>80</v>
      </c>
      <c r="BN19" s="51">
        <f t="shared" si="12"/>
        <v>218.75</v>
      </c>
      <c r="BO19" s="50">
        <f t="shared" si="13"/>
        <v>15.530303030303028</v>
      </c>
      <c r="BP19" s="50">
        <f t="shared" si="14"/>
        <v>25.757575757575754</v>
      </c>
      <c r="BQ19" s="50">
        <f t="shared" si="15"/>
        <v>36.742424242424235</v>
      </c>
      <c r="BR19" s="50">
        <f t="shared" si="16"/>
        <v>48.106060606060602</v>
      </c>
      <c r="BW19" s="89">
        <v>75</v>
      </c>
      <c r="BX19" s="90">
        <f t="shared" si="17"/>
        <v>93.75</v>
      </c>
    </row>
    <row r="20" spans="1:76" ht="12" customHeight="1" x14ac:dyDescent="0.25">
      <c r="A20" s="4"/>
      <c r="B20" s="47"/>
      <c r="C20" s="92"/>
      <c r="D20" s="44"/>
      <c r="E20" s="47"/>
      <c r="F20" s="44"/>
      <c r="G20" s="44"/>
      <c r="H20" s="44"/>
      <c r="I20" s="44"/>
      <c r="J20" s="44"/>
      <c r="K20" s="44"/>
      <c r="L20" s="44"/>
      <c r="M20" s="41">
        <f t="shared" si="18"/>
        <v>0</v>
      </c>
      <c r="N20" s="41">
        <f t="shared" si="19"/>
        <v>0</v>
      </c>
      <c r="O20" s="41">
        <f t="shared" si="0"/>
        <v>0</v>
      </c>
      <c r="P20" s="41">
        <f t="shared" si="20"/>
        <v>0</v>
      </c>
      <c r="Q20" s="41">
        <f t="shared" si="1"/>
        <v>0</v>
      </c>
      <c r="R20" s="41">
        <f t="shared" si="21"/>
        <v>0</v>
      </c>
      <c r="S20" s="9"/>
      <c r="T20" s="59"/>
      <c r="U20" s="34" t="s">
        <v>160</v>
      </c>
      <c r="V20" s="45">
        <v>1.3</v>
      </c>
      <c r="W20" s="98" t="s">
        <v>192</v>
      </c>
      <c r="X20" s="98"/>
      <c r="Y20" s="98"/>
      <c r="Z20" s="99"/>
      <c r="AA20" s="5"/>
      <c r="AB20" s="5"/>
      <c r="AC20" s="5"/>
      <c r="AD20" s="5"/>
      <c r="AE20" s="23">
        <f t="shared" si="22"/>
        <v>0</v>
      </c>
      <c r="AF20" s="14">
        <f t="shared" si="2"/>
        <v>0</v>
      </c>
      <c r="AG20" s="14">
        <f t="shared" si="3"/>
        <v>0</v>
      </c>
      <c r="AH20" s="23">
        <f t="shared" si="4"/>
        <v>0</v>
      </c>
      <c r="AI20" s="24">
        <f t="shared" si="5"/>
        <v>0</v>
      </c>
      <c r="AJ20" s="23">
        <f t="shared" si="23"/>
        <v>0</v>
      </c>
      <c r="AK20" s="24">
        <f t="shared" si="24"/>
        <v>0</v>
      </c>
      <c r="AL20" s="14">
        <f t="shared" si="25"/>
        <v>0</v>
      </c>
      <c r="AM20" s="14">
        <f t="shared" si="26"/>
        <v>0</v>
      </c>
      <c r="AN20" s="23">
        <f t="shared" si="31"/>
        <v>0</v>
      </c>
      <c r="AO20" s="24">
        <f t="shared" si="32"/>
        <v>0</v>
      </c>
      <c r="AP20" s="20">
        <f t="shared" si="27"/>
        <v>0</v>
      </c>
      <c r="AQ20" s="20">
        <f t="shared" si="28"/>
        <v>0</v>
      </c>
      <c r="AR20" s="12">
        <f t="shared" si="6"/>
        <v>0</v>
      </c>
      <c r="AS20" s="12">
        <f t="shared" si="7"/>
        <v>0</v>
      </c>
      <c r="AT20" s="12">
        <f t="shared" si="8"/>
        <v>0</v>
      </c>
      <c r="AU20" s="13">
        <f t="shared" si="29"/>
        <v>0</v>
      </c>
      <c r="AV20" s="14">
        <f t="shared" si="9"/>
        <v>0</v>
      </c>
      <c r="AW20" s="14">
        <f t="shared" si="10"/>
        <v>0</v>
      </c>
      <c r="AX20" s="14">
        <f t="shared" si="11"/>
        <v>0</v>
      </c>
      <c r="AY20" s="15">
        <f t="shared" si="30"/>
        <v>0</v>
      </c>
      <c r="AZ20" s="14"/>
      <c r="BA20" s="4"/>
      <c r="BB20" s="4"/>
      <c r="BC20" s="4"/>
      <c r="BI20" s="32" t="s">
        <v>81</v>
      </c>
      <c r="BJ20" s="32" t="s">
        <v>82</v>
      </c>
      <c r="BK20" s="32" t="s">
        <v>83</v>
      </c>
      <c r="BL20" s="32" t="s">
        <v>84</v>
      </c>
      <c r="BM20" s="32" t="s">
        <v>85</v>
      </c>
      <c r="BN20" s="51">
        <f t="shared" si="12"/>
        <v>250</v>
      </c>
      <c r="BO20" s="50">
        <f t="shared" si="13"/>
        <v>17.803030303030301</v>
      </c>
      <c r="BP20" s="50">
        <f t="shared" si="14"/>
        <v>29.166666666666664</v>
      </c>
      <c r="BQ20" s="50">
        <f t="shared" si="15"/>
        <v>41.666666666666664</v>
      </c>
      <c r="BR20" s="50">
        <f t="shared" si="16"/>
        <v>54.54545454545454</v>
      </c>
      <c r="BW20" s="89">
        <v>93.8</v>
      </c>
      <c r="BX20" s="90">
        <f t="shared" si="17"/>
        <v>117.24999999999999</v>
      </c>
    </row>
    <row r="21" spans="1:76" ht="12" customHeight="1" x14ac:dyDescent="0.25">
      <c r="A21" s="4"/>
      <c r="B21" s="47"/>
      <c r="C21" s="92"/>
      <c r="D21" s="44"/>
      <c r="E21" s="47"/>
      <c r="F21" s="44"/>
      <c r="G21" s="44"/>
      <c r="H21" s="44"/>
      <c r="I21" s="44"/>
      <c r="J21" s="44"/>
      <c r="K21" s="44"/>
      <c r="L21" s="44"/>
      <c r="M21" s="41">
        <f t="shared" si="18"/>
        <v>0</v>
      </c>
      <c r="N21" s="41">
        <f t="shared" si="19"/>
        <v>0</v>
      </c>
      <c r="O21" s="41">
        <f t="shared" si="0"/>
        <v>0</v>
      </c>
      <c r="P21" s="41">
        <f t="shared" si="20"/>
        <v>0</v>
      </c>
      <c r="Q21" s="41">
        <f t="shared" si="1"/>
        <v>0</v>
      </c>
      <c r="R21" s="41">
        <f t="shared" si="21"/>
        <v>0</v>
      </c>
      <c r="S21" s="9"/>
      <c r="T21" s="59"/>
      <c r="U21" s="34"/>
      <c r="V21" s="34"/>
      <c r="W21" s="94"/>
      <c r="X21" s="94"/>
      <c r="Y21" s="94"/>
      <c r="Z21" s="95"/>
      <c r="AA21" s="5"/>
      <c r="AB21" s="5"/>
      <c r="AC21" s="5"/>
      <c r="AD21" s="5"/>
      <c r="AE21" s="23">
        <f t="shared" si="22"/>
        <v>0</v>
      </c>
      <c r="AF21" s="14">
        <f t="shared" si="2"/>
        <v>0</v>
      </c>
      <c r="AG21" s="14">
        <f t="shared" si="3"/>
        <v>0</v>
      </c>
      <c r="AH21" s="23">
        <f t="shared" si="4"/>
        <v>0</v>
      </c>
      <c r="AI21" s="24">
        <f t="shared" si="5"/>
        <v>0</v>
      </c>
      <c r="AJ21" s="23">
        <f t="shared" si="23"/>
        <v>0</v>
      </c>
      <c r="AK21" s="24">
        <f t="shared" si="24"/>
        <v>0</v>
      </c>
      <c r="AL21" s="14">
        <f t="shared" si="25"/>
        <v>0</v>
      </c>
      <c r="AM21" s="14">
        <f t="shared" si="26"/>
        <v>0</v>
      </c>
      <c r="AN21" s="23">
        <f t="shared" si="31"/>
        <v>0</v>
      </c>
      <c r="AO21" s="24">
        <f t="shared" si="32"/>
        <v>0</v>
      </c>
      <c r="AP21" s="20">
        <f t="shared" si="27"/>
        <v>0</v>
      </c>
      <c r="AQ21" s="20">
        <f t="shared" si="28"/>
        <v>0</v>
      </c>
      <c r="AR21" s="12">
        <f t="shared" si="6"/>
        <v>0</v>
      </c>
      <c r="AS21" s="12">
        <f t="shared" si="7"/>
        <v>0</v>
      </c>
      <c r="AT21" s="12">
        <f t="shared" si="8"/>
        <v>0</v>
      </c>
      <c r="AU21" s="13">
        <f t="shared" si="29"/>
        <v>0</v>
      </c>
      <c r="AV21" s="14">
        <f t="shared" si="9"/>
        <v>0</v>
      </c>
      <c r="AW21" s="14">
        <f t="shared" si="10"/>
        <v>0</v>
      </c>
      <c r="AX21" s="14">
        <f t="shared" si="11"/>
        <v>0</v>
      </c>
      <c r="AY21" s="15">
        <f t="shared" si="30"/>
        <v>0</v>
      </c>
      <c r="AZ21" s="14"/>
      <c r="BA21" s="4"/>
      <c r="BB21" s="4"/>
      <c r="BC21" s="4"/>
      <c r="BI21" s="32" t="s">
        <v>86</v>
      </c>
      <c r="BJ21" s="32" t="s">
        <v>87</v>
      </c>
      <c r="BK21" s="32" t="s">
        <v>88</v>
      </c>
      <c r="BL21" s="32" t="s">
        <v>89</v>
      </c>
      <c r="BM21" s="32" t="s">
        <v>90</v>
      </c>
      <c r="BN21" s="51">
        <f t="shared" si="12"/>
        <v>287.5</v>
      </c>
      <c r="BO21" s="50">
        <f t="shared" si="13"/>
        <v>20.075757575757574</v>
      </c>
      <c r="BP21" s="50">
        <f t="shared" si="14"/>
        <v>33.333333333333336</v>
      </c>
      <c r="BQ21" s="50">
        <f t="shared" si="15"/>
        <v>47.348484848484844</v>
      </c>
      <c r="BR21" s="50">
        <f t="shared" si="16"/>
        <v>62.878787878787882</v>
      </c>
      <c r="BW21" s="89">
        <v>100</v>
      </c>
      <c r="BX21" s="90">
        <f t="shared" si="17"/>
        <v>125</v>
      </c>
    </row>
    <row r="22" spans="1:76" ht="12" customHeight="1" x14ac:dyDescent="0.25">
      <c r="A22" s="4"/>
      <c r="B22" s="47"/>
      <c r="C22" s="92"/>
      <c r="D22" s="44"/>
      <c r="E22" s="47"/>
      <c r="F22" s="44"/>
      <c r="G22" s="44"/>
      <c r="H22" s="44"/>
      <c r="I22" s="44"/>
      <c r="J22" s="44"/>
      <c r="K22" s="44"/>
      <c r="L22" s="44"/>
      <c r="M22" s="41">
        <f t="shared" si="18"/>
        <v>0</v>
      </c>
      <c r="N22" s="41">
        <f t="shared" ref="N22:N39" si="33">AU22</f>
        <v>0</v>
      </c>
      <c r="O22" s="41">
        <f t="shared" si="0"/>
        <v>0</v>
      </c>
      <c r="P22" s="41">
        <f t="shared" ref="P22:P39" si="34">AY22</f>
        <v>0</v>
      </c>
      <c r="Q22" s="41">
        <f t="shared" si="1"/>
        <v>0</v>
      </c>
      <c r="R22" s="41">
        <f t="shared" si="21"/>
        <v>0</v>
      </c>
      <c r="S22" s="9"/>
      <c r="T22" s="59"/>
      <c r="U22" s="113" t="s">
        <v>194</v>
      </c>
      <c r="V22" s="114"/>
      <c r="W22" s="94"/>
      <c r="X22" s="94"/>
      <c r="Y22" s="94"/>
      <c r="Z22" s="95"/>
      <c r="AA22" s="5"/>
      <c r="AB22" s="5"/>
      <c r="AC22" s="5"/>
      <c r="AD22" s="5"/>
      <c r="AE22" s="23">
        <f t="shared" si="22"/>
        <v>0</v>
      </c>
      <c r="AF22" s="14">
        <f t="shared" si="2"/>
        <v>0</v>
      </c>
      <c r="AG22" s="14">
        <f t="shared" si="3"/>
        <v>0</v>
      </c>
      <c r="AH22" s="23">
        <f t="shared" si="4"/>
        <v>0</v>
      </c>
      <c r="AI22" s="24">
        <f t="shared" si="5"/>
        <v>0</v>
      </c>
      <c r="AJ22" s="23">
        <f t="shared" si="23"/>
        <v>0</v>
      </c>
      <c r="AK22" s="24">
        <f t="shared" si="24"/>
        <v>0</v>
      </c>
      <c r="AL22" s="14">
        <f t="shared" si="25"/>
        <v>0</v>
      </c>
      <c r="AM22" s="14">
        <f t="shared" si="26"/>
        <v>0</v>
      </c>
      <c r="AN22" s="23">
        <f t="shared" si="31"/>
        <v>0</v>
      </c>
      <c r="AO22" s="24">
        <f t="shared" si="32"/>
        <v>0</v>
      </c>
      <c r="AP22" s="20">
        <f t="shared" si="27"/>
        <v>0</v>
      </c>
      <c r="AQ22" s="20">
        <f t="shared" si="28"/>
        <v>0</v>
      </c>
      <c r="AR22" s="12">
        <f t="shared" si="6"/>
        <v>0</v>
      </c>
      <c r="AS22" s="12">
        <f t="shared" si="7"/>
        <v>0</v>
      </c>
      <c r="AT22" s="12">
        <f t="shared" si="8"/>
        <v>0</v>
      </c>
      <c r="AU22" s="13">
        <f t="shared" si="29"/>
        <v>0</v>
      </c>
      <c r="AV22" s="14">
        <f t="shared" si="9"/>
        <v>0</v>
      </c>
      <c r="AW22" s="14">
        <f t="shared" si="10"/>
        <v>0</v>
      </c>
      <c r="AX22" s="14">
        <f t="shared" si="11"/>
        <v>0</v>
      </c>
      <c r="AY22" s="15">
        <f t="shared" si="30"/>
        <v>0</v>
      </c>
      <c r="AZ22" s="14"/>
      <c r="BA22" s="4"/>
      <c r="BB22" s="4"/>
      <c r="BC22" s="4"/>
      <c r="BI22" s="32" t="s">
        <v>91</v>
      </c>
      <c r="BJ22" s="32" t="s">
        <v>92</v>
      </c>
      <c r="BK22" s="32" t="s">
        <v>93</v>
      </c>
      <c r="BL22" s="32" t="s">
        <v>94</v>
      </c>
      <c r="BM22" s="32" t="s">
        <v>95</v>
      </c>
      <c r="BN22" s="51">
        <f t="shared" si="12"/>
        <v>312.5</v>
      </c>
      <c r="BO22" s="50">
        <f t="shared" si="13"/>
        <v>21.59090909090909</v>
      </c>
      <c r="BP22" s="50">
        <f t="shared" si="14"/>
        <v>35.984848484848484</v>
      </c>
      <c r="BQ22" s="50">
        <f t="shared" si="15"/>
        <v>51.515151515151508</v>
      </c>
      <c r="BR22" s="50">
        <f t="shared" si="16"/>
        <v>68.181818181818173</v>
      </c>
      <c r="BW22" s="89">
        <v>125</v>
      </c>
      <c r="BX22" s="90">
        <f t="shared" si="17"/>
        <v>156.25</v>
      </c>
    </row>
    <row r="23" spans="1:76" ht="12" customHeight="1" x14ac:dyDescent="0.25">
      <c r="A23" s="4"/>
      <c r="B23" s="47"/>
      <c r="C23" s="92"/>
      <c r="D23" s="44"/>
      <c r="E23" s="47"/>
      <c r="F23" s="44"/>
      <c r="G23" s="44"/>
      <c r="H23" s="44"/>
      <c r="I23" s="44"/>
      <c r="J23" s="44"/>
      <c r="K23" s="44"/>
      <c r="L23" s="44"/>
      <c r="M23" s="41">
        <f t="shared" si="18"/>
        <v>0</v>
      </c>
      <c r="N23" s="41">
        <f t="shared" si="33"/>
        <v>0</v>
      </c>
      <c r="O23" s="41">
        <f t="shared" si="0"/>
        <v>0</v>
      </c>
      <c r="P23" s="41">
        <f t="shared" si="34"/>
        <v>0</v>
      </c>
      <c r="Q23" s="41">
        <f t="shared" si="1"/>
        <v>0</v>
      </c>
      <c r="R23" s="41">
        <f t="shared" si="21"/>
        <v>0</v>
      </c>
      <c r="S23" s="9"/>
      <c r="T23" s="59"/>
      <c r="U23" s="83" t="s">
        <v>162</v>
      </c>
      <c r="V23" s="84">
        <f>V11*F6*G7</f>
        <v>242.5</v>
      </c>
      <c r="W23" s="98" t="s">
        <v>193</v>
      </c>
      <c r="X23" s="98"/>
      <c r="Y23" s="98"/>
      <c r="Z23" s="99"/>
      <c r="AA23" s="5"/>
      <c r="AB23" s="5"/>
      <c r="AC23" s="5"/>
      <c r="AD23" s="5"/>
      <c r="AE23" s="23">
        <f t="shared" si="22"/>
        <v>0</v>
      </c>
      <c r="AF23" s="14">
        <f t="shared" si="2"/>
        <v>0</v>
      </c>
      <c r="AG23" s="14">
        <f t="shared" si="3"/>
        <v>0</v>
      </c>
      <c r="AH23" s="23">
        <f t="shared" si="4"/>
        <v>0</v>
      </c>
      <c r="AI23" s="24">
        <f t="shared" si="5"/>
        <v>0</v>
      </c>
      <c r="AJ23" s="23">
        <f t="shared" si="23"/>
        <v>0</v>
      </c>
      <c r="AK23" s="24">
        <f t="shared" si="24"/>
        <v>0</v>
      </c>
      <c r="AL23" s="14">
        <f t="shared" si="25"/>
        <v>0</v>
      </c>
      <c r="AM23" s="14">
        <f t="shared" si="26"/>
        <v>0</v>
      </c>
      <c r="AN23" s="23">
        <f t="shared" si="31"/>
        <v>0</v>
      </c>
      <c r="AO23" s="24">
        <f t="shared" si="32"/>
        <v>0</v>
      </c>
      <c r="AP23" s="20">
        <f t="shared" si="27"/>
        <v>0</v>
      </c>
      <c r="AQ23" s="20">
        <f t="shared" si="28"/>
        <v>0</v>
      </c>
      <c r="AR23" s="12">
        <f t="shared" si="6"/>
        <v>0</v>
      </c>
      <c r="AS23" s="12">
        <f t="shared" si="7"/>
        <v>0</v>
      </c>
      <c r="AT23" s="12">
        <f t="shared" si="8"/>
        <v>0</v>
      </c>
      <c r="AU23" s="13">
        <f t="shared" si="29"/>
        <v>0</v>
      </c>
      <c r="AV23" s="14">
        <f t="shared" si="9"/>
        <v>0</v>
      </c>
      <c r="AW23" s="14">
        <f t="shared" si="10"/>
        <v>0</v>
      </c>
      <c r="AX23" s="14">
        <f t="shared" si="11"/>
        <v>0</v>
      </c>
      <c r="AY23" s="15">
        <f t="shared" si="30"/>
        <v>0</v>
      </c>
      <c r="AZ23" s="14"/>
      <c r="BA23" s="4"/>
      <c r="BB23" s="4"/>
      <c r="BC23" s="4"/>
      <c r="BI23" s="32" t="s">
        <v>96</v>
      </c>
      <c r="BJ23" s="32" t="s">
        <v>78</v>
      </c>
      <c r="BK23" s="32" t="s">
        <v>97</v>
      </c>
      <c r="BL23" s="32" t="s">
        <v>98</v>
      </c>
      <c r="BM23" s="32" t="s">
        <v>99</v>
      </c>
      <c r="BN23" s="51">
        <f t="shared" si="12"/>
        <v>375</v>
      </c>
      <c r="BO23" s="50">
        <f t="shared" si="13"/>
        <v>25.757575757575754</v>
      </c>
      <c r="BP23" s="50">
        <f t="shared" si="14"/>
        <v>42.803030303030305</v>
      </c>
      <c r="BQ23" s="50">
        <f t="shared" si="15"/>
        <v>60.984848484848484</v>
      </c>
      <c r="BR23" s="50">
        <f t="shared" si="16"/>
        <v>81.439393939393938</v>
      </c>
      <c r="BW23" s="89">
        <v>156</v>
      </c>
      <c r="BX23" s="90">
        <f t="shared" si="17"/>
        <v>195</v>
      </c>
    </row>
    <row r="24" spans="1:76" ht="12" customHeight="1" x14ac:dyDescent="0.25">
      <c r="A24" s="4"/>
      <c r="B24" s="47"/>
      <c r="C24" s="92"/>
      <c r="D24" s="44"/>
      <c r="E24" s="47"/>
      <c r="F24" s="44"/>
      <c r="G24" s="44"/>
      <c r="H24" s="44"/>
      <c r="I24" s="44"/>
      <c r="J24" s="44"/>
      <c r="K24" s="44"/>
      <c r="L24" s="44"/>
      <c r="M24" s="41">
        <f t="shared" si="18"/>
        <v>0</v>
      </c>
      <c r="N24" s="41">
        <f t="shared" si="33"/>
        <v>0</v>
      </c>
      <c r="O24" s="41">
        <f t="shared" si="0"/>
        <v>0</v>
      </c>
      <c r="P24" s="41">
        <f t="shared" si="34"/>
        <v>0</v>
      </c>
      <c r="Q24" s="41">
        <f t="shared" si="1"/>
        <v>0</v>
      </c>
      <c r="R24" s="41">
        <f t="shared" si="21"/>
        <v>0</v>
      </c>
      <c r="S24" s="9"/>
      <c r="T24" s="59"/>
      <c r="U24" s="85" t="s">
        <v>163</v>
      </c>
      <c r="V24" s="86">
        <f>V15*V19*V20</f>
        <v>68.640000000000015</v>
      </c>
      <c r="W24" s="94"/>
      <c r="X24" s="94"/>
      <c r="Y24" s="8"/>
      <c r="Z24" s="60"/>
      <c r="AA24" s="5"/>
      <c r="AB24" s="5"/>
      <c r="AC24" s="5"/>
      <c r="AD24" s="5"/>
      <c r="AE24" s="23">
        <f t="shared" si="22"/>
        <v>0</v>
      </c>
      <c r="AF24" s="14">
        <f t="shared" si="2"/>
        <v>0</v>
      </c>
      <c r="AG24" s="14">
        <f t="shared" si="3"/>
        <v>0</v>
      </c>
      <c r="AH24" s="23">
        <f t="shared" si="4"/>
        <v>0</v>
      </c>
      <c r="AI24" s="24">
        <f t="shared" si="5"/>
        <v>0</v>
      </c>
      <c r="AJ24" s="23">
        <f t="shared" si="23"/>
        <v>0</v>
      </c>
      <c r="AK24" s="24">
        <f t="shared" si="24"/>
        <v>0</v>
      </c>
      <c r="AL24" s="14">
        <f t="shared" si="25"/>
        <v>0</v>
      </c>
      <c r="AM24" s="14">
        <f t="shared" si="26"/>
        <v>0</v>
      </c>
      <c r="AN24" s="23">
        <f t="shared" si="31"/>
        <v>0</v>
      </c>
      <c r="AO24" s="24">
        <f t="shared" si="32"/>
        <v>0</v>
      </c>
      <c r="AP24" s="20">
        <f t="shared" si="27"/>
        <v>0</v>
      </c>
      <c r="AQ24" s="20">
        <f t="shared" si="28"/>
        <v>0</v>
      </c>
      <c r="AR24" s="12">
        <f t="shared" si="6"/>
        <v>0</v>
      </c>
      <c r="AS24" s="12">
        <f t="shared" si="7"/>
        <v>0</v>
      </c>
      <c r="AT24" s="12">
        <f t="shared" si="8"/>
        <v>0</v>
      </c>
      <c r="AU24" s="13">
        <f t="shared" si="29"/>
        <v>0</v>
      </c>
      <c r="AV24" s="14">
        <f t="shared" si="9"/>
        <v>0</v>
      </c>
      <c r="AW24" s="14">
        <f t="shared" si="10"/>
        <v>0</v>
      </c>
      <c r="AX24" s="14">
        <f t="shared" si="11"/>
        <v>0</v>
      </c>
      <c r="AY24" s="15">
        <f t="shared" si="30"/>
        <v>0</v>
      </c>
      <c r="AZ24" s="14"/>
      <c r="BA24" s="4"/>
      <c r="BB24" s="4"/>
      <c r="BC24" s="4"/>
      <c r="BI24" s="32" t="s">
        <v>100</v>
      </c>
      <c r="BJ24" s="32" t="s">
        <v>101</v>
      </c>
      <c r="BK24" s="32" t="s">
        <v>102</v>
      </c>
      <c r="BL24" s="32" t="s">
        <v>103</v>
      </c>
      <c r="BM24" s="32" t="s">
        <v>104</v>
      </c>
      <c r="BN24" s="51">
        <f t="shared" si="12"/>
        <v>437.5</v>
      </c>
      <c r="BO24" s="50">
        <f t="shared" si="13"/>
        <v>29.924242424242422</v>
      </c>
      <c r="BP24" s="50">
        <f t="shared" si="14"/>
        <v>49.621212121212118</v>
      </c>
      <c r="BQ24" s="50">
        <f t="shared" si="15"/>
        <v>70.833333333333329</v>
      </c>
      <c r="BR24" s="50">
        <f t="shared" si="16"/>
        <v>95.075757575757578</v>
      </c>
      <c r="BW24" s="89">
        <v>187</v>
      </c>
      <c r="BX24" s="90">
        <f t="shared" si="17"/>
        <v>233.75</v>
      </c>
    </row>
    <row r="25" spans="1:76" ht="12" customHeight="1" thickBot="1" x14ac:dyDescent="0.3">
      <c r="A25" s="4"/>
      <c r="B25" s="47"/>
      <c r="C25" s="92"/>
      <c r="D25" s="44"/>
      <c r="E25" s="47"/>
      <c r="F25" s="44"/>
      <c r="G25" s="44"/>
      <c r="H25" s="44"/>
      <c r="I25" s="44"/>
      <c r="J25" s="44"/>
      <c r="K25" s="44"/>
      <c r="L25" s="44"/>
      <c r="M25" s="41">
        <f t="shared" si="18"/>
        <v>0</v>
      </c>
      <c r="N25" s="41">
        <f t="shared" si="33"/>
        <v>0</v>
      </c>
      <c r="O25" s="41">
        <f t="shared" si="0"/>
        <v>0</v>
      </c>
      <c r="P25" s="41">
        <f t="shared" si="34"/>
        <v>0</v>
      </c>
      <c r="Q25" s="41">
        <f t="shared" si="1"/>
        <v>0</v>
      </c>
      <c r="R25" s="41">
        <f t="shared" si="21"/>
        <v>0</v>
      </c>
      <c r="S25" s="9"/>
      <c r="T25" s="61"/>
      <c r="U25" s="62"/>
      <c r="V25" s="63"/>
      <c r="W25" s="64"/>
      <c r="X25" s="65"/>
      <c r="Y25" s="65"/>
      <c r="Z25" s="66"/>
      <c r="AA25" s="5"/>
      <c r="AB25" s="5"/>
      <c r="AC25" s="5"/>
      <c r="AD25" s="5"/>
      <c r="AE25" s="23">
        <f t="shared" si="22"/>
        <v>0</v>
      </c>
      <c r="AF25" s="14">
        <f t="shared" si="2"/>
        <v>0</v>
      </c>
      <c r="AG25" s="14">
        <f t="shared" si="3"/>
        <v>0</v>
      </c>
      <c r="AH25" s="23">
        <f t="shared" si="4"/>
        <v>0</v>
      </c>
      <c r="AI25" s="24">
        <f t="shared" si="5"/>
        <v>0</v>
      </c>
      <c r="AJ25" s="23">
        <f t="shared" si="23"/>
        <v>0</v>
      </c>
      <c r="AK25" s="24">
        <f t="shared" si="24"/>
        <v>0</v>
      </c>
      <c r="AL25" s="14">
        <f t="shared" si="25"/>
        <v>0</v>
      </c>
      <c r="AM25" s="14">
        <f t="shared" si="26"/>
        <v>0</v>
      </c>
      <c r="AN25" s="23">
        <f t="shared" si="31"/>
        <v>0</v>
      </c>
      <c r="AO25" s="24">
        <f t="shared" si="32"/>
        <v>0</v>
      </c>
      <c r="AP25" s="20">
        <f t="shared" si="27"/>
        <v>0</v>
      </c>
      <c r="AQ25" s="20">
        <f t="shared" si="28"/>
        <v>0</v>
      </c>
      <c r="AR25" s="12">
        <f t="shared" si="6"/>
        <v>0</v>
      </c>
      <c r="AS25" s="12">
        <f t="shared" si="7"/>
        <v>0</v>
      </c>
      <c r="AT25" s="12">
        <f t="shared" si="8"/>
        <v>0</v>
      </c>
      <c r="AU25" s="13">
        <f t="shared" si="29"/>
        <v>0</v>
      </c>
      <c r="AV25" s="14">
        <f t="shared" si="9"/>
        <v>0</v>
      </c>
      <c r="AW25" s="14">
        <f t="shared" si="10"/>
        <v>0</v>
      </c>
      <c r="AX25" s="14">
        <f t="shared" si="11"/>
        <v>0</v>
      </c>
      <c r="AY25" s="15">
        <f t="shared" si="30"/>
        <v>0</v>
      </c>
      <c r="AZ25" s="14"/>
      <c r="BA25" s="4"/>
      <c r="BB25" s="4"/>
      <c r="BC25" s="4">
        <v>66</v>
      </c>
      <c r="BD25" s="1">
        <f>91/66</f>
        <v>1.3787878787878789</v>
      </c>
      <c r="BI25" s="32" t="s">
        <v>105</v>
      </c>
      <c r="BJ25" s="32" t="s">
        <v>106</v>
      </c>
      <c r="BK25" s="32" t="s">
        <v>107</v>
      </c>
      <c r="BL25" s="32" t="s">
        <v>108</v>
      </c>
      <c r="BM25" s="32" t="s">
        <v>109</v>
      </c>
      <c r="BN25" s="51">
        <f t="shared" si="12"/>
        <v>500</v>
      </c>
      <c r="BO25" s="50">
        <f t="shared" si="13"/>
        <v>33.712121212121211</v>
      </c>
      <c r="BP25" s="50">
        <f t="shared" si="14"/>
        <v>56.439393939393938</v>
      </c>
      <c r="BQ25" s="50">
        <f t="shared" si="15"/>
        <v>80.681818181818173</v>
      </c>
      <c r="BR25" s="50">
        <f t="shared" si="16"/>
        <v>108.33333333333333</v>
      </c>
      <c r="BW25" s="89">
        <v>219</v>
      </c>
      <c r="BX25" s="90">
        <f t="shared" si="17"/>
        <v>273.75</v>
      </c>
    </row>
    <row r="26" spans="1:76" ht="12" customHeight="1" thickTop="1" thickBot="1" x14ac:dyDescent="0.3">
      <c r="A26" s="4"/>
      <c r="B26" s="47"/>
      <c r="C26" s="92"/>
      <c r="D26" s="44"/>
      <c r="E26" s="47"/>
      <c r="F26" s="44"/>
      <c r="G26" s="44"/>
      <c r="H26" s="44"/>
      <c r="I26" s="44"/>
      <c r="J26" s="44"/>
      <c r="K26" s="44"/>
      <c r="L26" s="44"/>
      <c r="M26" s="41">
        <f t="shared" si="18"/>
        <v>0</v>
      </c>
      <c r="N26" s="41">
        <f t="shared" si="33"/>
        <v>0</v>
      </c>
      <c r="O26" s="41">
        <f t="shared" si="0"/>
        <v>0</v>
      </c>
      <c r="P26" s="41">
        <f t="shared" si="34"/>
        <v>0</v>
      </c>
      <c r="Q26" s="41">
        <f t="shared" si="1"/>
        <v>0</v>
      </c>
      <c r="R26" s="41">
        <f t="shared" si="21"/>
        <v>0</v>
      </c>
      <c r="S26" s="9"/>
      <c r="T26" s="8"/>
      <c r="U26" s="36"/>
      <c r="V26" s="37"/>
      <c r="W26" s="42"/>
      <c r="X26" s="5"/>
      <c r="Y26" s="5"/>
      <c r="Z26" s="19"/>
      <c r="AA26" s="5"/>
      <c r="AB26" s="5"/>
      <c r="AC26" s="5"/>
      <c r="AD26" s="5"/>
      <c r="AE26" s="23">
        <f t="shared" si="22"/>
        <v>0</v>
      </c>
      <c r="AF26" s="14">
        <f t="shared" si="2"/>
        <v>0</v>
      </c>
      <c r="AG26" s="14">
        <f t="shared" si="3"/>
        <v>0</v>
      </c>
      <c r="AH26" s="23">
        <f t="shared" si="4"/>
        <v>0</v>
      </c>
      <c r="AI26" s="24">
        <f t="shared" si="5"/>
        <v>0</v>
      </c>
      <c r="AJ26" s="23">
        <f t="shared" si="23"/>
        <v>0</v>
      </c>
      <c r="AK26" s="24">
        <f t="shared" si="24"/>
        <v>0</v>
      </c>
      <c r="AL26" s="14">
        <f t="shared" si="25"/>
        <v>0</v>
      </c>
      <c r="AM26" s="14">
        <f t="shared" si="26"/>
        <v>0</v>
      </c>
      <c r="AN26" s="23">
        <f t="shared" si="31"/>
        <v>0</v>
      </c>
      <c r="AO26" s="24">
        <f t="shared" si="32"/>
        <v>0</v>
      </c>
      <c r="AP26" s="20">
        <f t="shared" si="27"/>
        <v>0</v>
      </c>
      <c r="AQ26" s="20">
        <f t="shared" si="28"/>
        <v>0</v>
      </c>
      <c r="AR26" s="12">
        <f t="shared" si="6"/>
        <v>0</v>
      </c>
      <c r="AS26" s="12">
        <f t="shared" si="7"/>
        <v>0</v>
      </c>
      <c r="AT26" s="12">
        <f t="shared" si="8"/>
        <v>0</v>
      </c>
      <c r="AU26" s="13">
        <f t="shared" si="29"/>
        <v>0</v>
      </c>
      <c r="AV26" s="14">
        <f t="shared" si="9"/>
        <v>0</v>
      </c>
      <c r="AW26" s="14">
        <f t="shared" si="10"/>
        <v>0</v>
      </c>
      <c r="AX26" s="14">
        <f t="shared" si="11"/>
        <v>0</v>
      </c>
      <c r="AY26" s="15">
        <f t="shared" si="30"/>
        <v>0</v>
      </c>
      <c r="AZ26" s="14"/>
      <c r="BA26" s="4"/>
      <c r="BB26" s="4"/>
      <c r="BC26" s="4">
        <v>150</v>
      </c>
      <c r="BI26" s="32" t="s">
        <v>110</v>
      </c>
      <c r="BJ26" s="32" t="s">
        <v>84</v>
      </c>
      <c r="BK26" s="32" t="s">
        <v>111</v>
      </c>
      <c r="BL26" s="32" t="s">
        <v>112</v>
      </c>
      <c r="BM26" s="32" t="s">
        <v>113</v>
      </c>
      <c r="BN26" s="51">
        <f t="shared" si="12"/>
        <v>625</v>
      </c>
      <c r="BO26" s="50">
        <f t="shared" si="13"/>
        <v>41.666666666666664</v>
      </c>
      <c r="BP26" s="50">
        <f t="shared" si="14"/>
        <v>70.075757575757578</v>
      </c>
      <c r="BQ26" s="50">
        <f t="shared" si="15"/>
        <v>99.999999999999986</v>
      </c>
      <c r="BR26" s="50">
        <f t="shared" si="16"/>
        <v>135.22727272727272</v>
      </c>
      <c r="BW26" s="89">
        <v>250</v>
      </c>
      <c r="BX26" s="90">
        <f t="shared" si="17"/>
        <v>312.5</v>
      </c>
    </row>
    <row r="27" spans="1:76" ht="12" customHeight="1" thickTop="1" x14ac:dyDescent="0.25">
      <c r="A27" s="4"/>
      <c r="B27" s="47"/>
      <c r="C27" s="92"/>
      <c r="D27" s="44"/>
      <c r="E27" s="47"/>
      <c r="F27" s="44"/>
      <c r="G27" s="44"/>
      <c r="H27" s="44"/>
      <c r="I27" s="44"/>
      <c r="J27" s="44"/>
      <c r="K27" s="44"/>
      <c r="L27" s="44"/>
      <c r="M27" s="41">
        <f t="shared" si="18"/>
        <v>0</v>
      </c>
      <c r="N27" s="41">
        <f t="shared" si="33"/>
        <v>0</v>
      </c>
      <c r="O27" s="41">
        <f t="shared" si="0"/>
        <v>0</v>
      </c>
      <c r="P27" s="41">
        <f t="shared" si="34"/>
        <v>0</v>
      </c>
      <c r="Q27" s="41">
        <f t="shared" si="1"/>
        <v>0</v>
      </c>
      <c r="R27" s="41">
        <f t="shared" si="21"/>
        <v>0</v>
      </c>
      <c r="S27" s="9"/>
      <c r="T27" s="67"/>
      <c r="U27" s="109" t="s">
        <v>190</v>
      </c>
      <c r="V27" s="109"/>
      <c r="W27" s="72"/>
      <c r="X27" s="74"/>
      <c r="Y27" s="96" t="s">
        <v>191</v>
      </c>
      <c r="Z27" s="96"/>
      <c r="AA27" s="75"/>
      <c r="AB27" s="5"/>
      <c r="AC27" s="5"/>
      <c r="AD27" s="5"/>
      <c r="AE27" s="23">
        <f t="shared" si="22"/>
        <v>0</v>
      </c>
      <c r="AF27" s="14">
        <f t="shared" si="2"/>
        <v>0</v>
      </c>
      <c r="AG27" s="14">
        <f t="shared" si="3"/>
        <v>0</v>
      </c>
      <c r="AH27" s="23">
        <f t="shared" si="4"/>
        <v>0</v>
      </c>
      <c r="AI27" s="24">
        <f t="shared" si="5"/>
        <v>0</v>
      </c>
      <c r="AJ27" s="23">
        <f t="shared" si="23"/>
        <v>0</v>
      </c>
      <c r="AK27" s="24">
        <f t="shared" si="24"/>
        <v>0</v>
      </c>
      <c r="AL27" s="14">
        <f t="shared" si="25"/>
        <v>0</v>
      </c>
      <c r="AM27" s="14">
        <f t="shared" si="26"/>
        <v>0</v>
      </c>
      <c r="AN27" s="23">
        <f t="shared" si="31"/>
        <v>0</v>
      </c>
      <c r="AO27" s="24">
        <f t="shared" si="32"/>
        <v>0</v>
      </c>
      <c r="AP27" s="20">
        <f t="shared" si="27"/>
        <v>0</v>
      </c>
      <c r="AQ27" s="20">
        <f t="shared" si="28"/>
        <v>0</v>
      </c>
      <c r="AR27" s="12">
        <f t="shared" si="6"/>
        <v>0</v>
      </c>
      <c r="AS27" s="12">
        <f t="shared" si="7"/>
        <v>0</v>
      </c>
      <c r="AT27" s="12">
        <f t="shared" si="8"/>
        <v>0</v>
      </c>
      <c r="AU27" s="13">
        <f t="shared" si="29"/>
        <v>0</v>
      </c>
      <c r="AV27" s="14">
        <f t="shared" si="9"/>
        <v>0</v>
      </c>
      <c r="AW27" s="14">
        <f t="shared" si="10"/>
        <v>0</v>
      </c>
      <c r="AX27" s="14">
        <f t="shared" si="11"/>
        <v>0</v>
      </c>
      <c r="AY27" s="15">
        <f t="shared" si="30"/>
        <v>0</v>
      </c>
      <c r="AZ27" s="14"/>
      <c r="BA27" s="4"/>
      <c r="BB27" s="4"/>
      <c r="BC27" s="4">
        <f>BC26/100</f>
        <v>1.5</v>
      </c>
      <c r="BI27" s="32" t="s">
        <v>114</v>
      </c>
      <c r="BJ27" s="32" t="s">
        <v>115</v>
      </c>
      <c r="BK27" s="32" t="s">
        <v>116</v>
      </c>
      <c r="BL27" s="32" t="s">
        <v>117</v>
      </c>
      <c r="BM27" s="32" t="s">
        <v>118</v>
      </c>
      <c r="BN27" s="51">
        <f t="shared" si="12"/>
        <v>750</v>
      </c>
      <c r="BO27" s="50">
        <f t="shared" si="13"/>
        <v>49.999999999999993</v>
      </c>
      <c r="BP27" s="50">
        <f t="shared" si="14"/>
        <v>83.333333333333329</v>
      </c>
      <c r="BQ27" s="50">
        <f t="shared" si="15"/>
        <v>119.31818181818181</v>
      </c>
      <c r="BR27" s="50">
        <f t="shared" si="16"/>
        <v>162.1212121212121</v>
      </c>
      <c r="BW27" s="89">
        <v>342</v>
      </c>
      <c r="BX27" s="90">
        <f t="shared" si="17"/>
        <v>427.5</v>
      </c>
    </row>
    <row r="28" spans="1:76" ht="12" customHeight="1" x14ac:dyDescent="0.25">
      <c r="A28" s="4"/>
      <c r="B28" s="47"/>
      <c r="C28" s="92"/>
      <c r="D28" s="44"/>
      <c r="E28" s="47"/>
      <c r="F28" s="44"/>
      <c r="G28" s="44"/>
      <c r="H28" s="44"/>
      <c r="I28" s="44"/>
      <c r="J28" s="44"/>
      <c r="K28" s="44"/>
      <c r="L28" s="44"/>
      <c r="M28" s="41">
        <f t="shared" si="18"/>
        <v>0</v>
      </c>
      <c r="N28" s="41">
        <f t="shared" si="33"/>
        <v>0</v>
      </c>
      <c r="O28" s="41">
        <f t="shared" si="0"/>
        <v>0</v>
      </c>
      <c r="P28" s="41">
        <f t="shared" si="34"/>
        <v>0</v>
      </c>
      <c r="Q28" s="41">
        <f t="shared" si="1"/>
        <v>0</v>
      </c>
      <c r="R28" s="41">
        <f t="shared" si="21"/>
        <v>0</v>
      </c>
      <c r="S28" s="9"/>
      <c r="T28" s="68"/>
      <c r="U28" s="110"/>
      <c r="V28" s="110"/>
      <c r="W28" s="42"/>
      <c r="X28" s="76"/>
      <c r="Y28" s="97"/>
      <c r="Z28" s="97"/>
      <c r="AA28" s="77"/>
      <c r="AB28" s="5"/>
      <c r="AC28" s="5"/>
      <c r="AD28" s="5"/>
      <c r="AE28" s="23">
        <f t="shared" si="22"/>
        <v>0</v>
      </c>
      <c r="AF28" s="14">
        <f t="shared" si="2"/>
        <v>0</v>
      </c>
      <c r="AG28" s="14">
        <f t="shared" si="3"/>
        <v>0</v>
      </c>
      <c r="AH28" s="23">
        <f t="shared" si="4"/>
        <v>0</v>
      </c>
      <c r="AI28" s="24">
        <f t="shared" si="5"/>
        <v>0</v>
      </c>
      <c r="AJ28" s="23">
        <f t="shared" si="23"/>
        <v>0</v>
      </c>
      <c r="AK28" s="24">
        <f t="shared" si="24"/>
        <v>0</v>
      </c>
      <c r="AL28" s="14">
        <f t="shared" si="25"/>
        <v>0</v>
      </c>
      <c r="AM28" s="14">
        <f t="shared" si="26"/>
        <v>0</v>
      </c>
      <c r="AN28" s="23">
        <f t="shared" si="31"/>
        <v>0</v>
      </c>
      <c r="AO28" s="24">
        <f t="shared" si="32"/>
        <v>0</v>
      </c>
      <c r="AP28" s="20">
        <f t="shared" si="27"/>
        <v>0</v>
      </c>
      <c r="AQ28" s="20">
        <f t="shared" si="28"/>
        <v>0</v>
      </c>
      <c r="AR28" s="12">
        <f t="shared" si="6"/>
        <v>0</v>
      </c>
      <c r="AS28" s="12">
        <f t="shared" si="7"/>
        <v>0</v>
      </c>
      <c r="AT28" s="12">
        <f t="shared" si="8"/>
        <v>0</v>
      </c>
      <c r="AU28" s="13">
        <f t="shared" si="29"/>
        <v>0</v>
      </c>
      <c r="AV28" s="14">
        <f t="shared" si="9"/>
        <v>0</v>
      </c>
      <c r="AW28" s="14">
        <f t="shared" si="10"/>
        <v>0</v>
      </c>
      <c r="AX28" s="14">
        <f t="shared" si="11"/>
        <v>0</v>
      </c>
      <c r="AY28" s="15">
        <f t="shared" si="30"/>
        <v>0</v>
      </c>
      <c r="AZ28" s="14"/>
      <c r="BA28" s="4"/>
      <c r="BB28" s="4"/>
      <c r="BC28" s="4">
        <f>BC25*BC27</f>
        <v>99</v>
      </c>
      <c r="BI28" s="32" t="s">
        <v>119</v>
      </c>
      <c r="BJ28" s="32" t="s">
        <v>120</v>
      </c>
      <c r="BK28" s="32" t="s">
        <v>121</v>
      </c>
      <c r="BL28" s="32" t="s">
        <v>122</v>
      </c>
      <c r="BM28" s="32" t="s">
        <v>123</v>
      </c>
      <c r="BN28" s="51">
        <f t="shared" si="12"/>
        <v>937.5</v>
      </c>
      <c r="BO28" s="50">
        <f t="shared" si="13"/>
        <v>61.742424242424242</v>
      </c>
      <c r="BP28" s="50">
        <f t="shared" si="14"/>
        <v>103.78787878787878</v>
      </c>
      <c r="BQ28" s="50">
        <f t="shared" si="15"/>
        <v>148.86363636363635</v>
      </c>
      <c r="BR28" s="50">
        <f t="shared" si="16"/>
        <v>202.27272727272725</v>
      </c>
      <c r="BW28" s="89">
        <v>375</v>
      </c>
      <c r="BX28" s="90">
        <f t="shared" si="17"/>
        <v>468.75</v>
      </c>
    </row>
    <row r="29" spans="1:76" ht="12" customHeight="1" x14ac:dyDescent="0.25">
      <c r="A29" s="4"/>
      <c r="B29" s="47"/>
      <c r="C29" s="92"/>
      <c r="D29" s="44"/>
      <c r="E29" s="47"/>
      <c r="F29" s="44"/>
      <c r="G29" s="44"/>
      <c r="H29" s="44"/>
      <c r="I29" s="44"/>
      <c r="J29" s="44"/>
      <c r="K29" s="44"/>
      <c r="L29" s="44"/>
      <c r="M29" s="41">
        <f t="shared" si="18"/>
        <v>0</v>
      </c>
      <c r="N29" s="41">
        <f t="shared" si="33"/>
        <v>0</v>
      </c>
      <c r="O29" s="41">
        <f t="shared" si="0"/>
        <v>0</v>
      </c>
      <c r="P29" s="41">
        <f t="shared" si="34"/>
        <v>0</v>
      </c>
      <c r="Q29" s="41">
        <f t="shared" si="1"/>
        <v>0</v>
      </c>
      <c r="R29" s="41">
        <f t="shared" si="21"/>
        <v>0</v>
      </c>
      <c r="S29" s="9"/>
      <c r="T29" s="68"/>
      <c r="U29" s="34" t="s">
        <v>166</v>
      </c>
      <c r="V29" s="48">
        <v>1000</v>
      </c>
      <c r="W29" s="42"/>
      <c r="X29" s="76"/>
      <c r="Y29" s="54"/>
      <c r="Z29" s="54"/>
      <c r="AA29" s="77"/>
      <c r="AB29" s="5"/>
      <c r="AC29" s="5"/>
      <c r="AD29" s="5"/>
      <c r="AE29" s="23">
        <f t="shared" si="22"/>
        <v>0</v>
      </c>
      <c r="AF29" s="14">
        <f t="shared" si="2"/>
        <v>0</v>
      </c>
      <c r="AG29" s="14">
        <f t="shared" si="3"/>
        <v>0</v>
      </c>
      <c r="AH29" s="23">
        <f t="shared" si="4"/>
        <v>0</v>
      </c>
      <c r="AI29" s="24">
        <f t="shared" si="5"/>
        <v>0</v>
      </c>
      <c r="AJ29" s="23">
        <f t="shared" si="23"/>
        <v>0</v>
      </c>
      <c r="AK29" s="24">
        <f t="shared" si="24"/>
        <v>0</v>
      </c>
      <c r="AL29" s="14">
        <f t="shared" si="25"/>
        <v>0</v>
      </c>
      <c r="AM29" s="14">
        <f t="shared" si="26"/>
        <v>0</v>
      </c>
      <c r="AN29" s="23">
        <f t="shared" si="31"/>
        <v>0</v>
      </c>
      <c r="AO29" s="24">
        <f t="shared" si="32"/>
        <v>0</v>
      </c>
      <c r="AP29" s="20">
        <f t="shared" si="27"/>
        <v>0</v>
      </c>
      <c r="AQ29" s="20">
        <f t="shared" si="28"/>
        <v>0</v>
      </c>
      <c r="AR29" s="12">
        <f t="shared" si="6"/>
        <v>0</v>
      </c>
      <c r="AS29" s="12">
        <f t="shared" si="7"/>
        <v>0</v>
      </c>
      <c r="AT29" s="12">
        <f t="shared" si="8"/>
        <v>0</v>
      </c>
      <c r="AU29" s="13">
        <f t="shared" si="29"/>
        <v>0</v>
      </c>
      <c r="AV29" s="14">
        <f t="shared" si="9"/>
        <v>0</v>
      </c>
      <c r="AW29" s="14">
        <f t="shared" si="10"/>
        <v>0</v>
      </c>
      <c r="AX29" s="14">
        <f t="shared" si="11"/>
        <v>0</v>
      </c>
      <c r="AY29" s="15">
        <f t="shared" si="30"/>
        <v>0</v>
      </c>
      <c r="AZ29" s="14"/>
      <c r="BA29" s="4"/>
      <c r="BB29" s="4"/>
      <c r="BC29" s="4"/>
      <c r="BI29" s="32" t="s">
        <v>124</v>
      </c>
      <c r="BJ29" s="32" t="s">
        <v>125</v>
      </c>
      <c r="BK29" s="32" t="s">
        <v>126</v>
      </c>
      <c r="BL29" s="32" t="s">
        <v>127</v>
      </c>
      <c r="BM29" s="32" t="s">
        <v>128</v>
      </c>
      <c r="BN29" s="51">
        <f t="shared" si="12"/>
        <v>1250</v>
      </c>
      <c r="BO29" s="50">
        <f t="shared" si="13"/>
        <v>81.818181818181813</v>
      </c>
      <c r="BP29" s="50">
        <f t="shared" si="14"/>
        <v>137.87878787878788</v>
      </c>
      <c r="BQ29" s="50">
        <f t="shared" si="15"/>
        <v>197.34848484848484</v>
      </c>
      <c r="BR29" s="50">
        <f t="shared" si="16"/>
        <v>269.31818181818176</v>
      </c>
      <c r="BW29" s="89">
        <v>438</v>
      </c>
      <c r="BX29" s="90">
        <f t="shared" si="17"/>
        <v>547.5</v>
      </c>
    </row>
    <row r="30" spans="1:76" ht="12" customHeight="1" x14ac:dyDescent="0.25">
      <c r="A30" s="4"/>
      <c r="B30" s="47"/>
      <c r="C30" s="92"/>
      <c r="D30" s="44"/>
      <c r="E30" s="47"/>
      <c r="F30" s="44"/>
      <c r="G30" s="44"/>
      <c r="H30" s="44"/>
      <c r="I30" s="44"/>
      <c r="J30" s="44"/>
      <c r="K30" s="44"/>
      <c r="L30" s="44"/>
      <c r="M30" s="41">
        <f t="shared" si="18"/>
        <v>0</v>
      </c>
      <c r="N30" s="41">
        <f t="shared" si="33"/>
        <v>0</v>
      </c>
      <c r="O30" s="41">
        <f t="shared" si="0"/>
        <v>0</v>
      </c>
      <c r="P30" s="41">
        <f t="shared" si="34"/>
        <v>0</v>
      </c>
      <c r="Q30" s="41">
        <f t="shared" si="1"/>
        <v>0</v>
      </c>
      <c r="R30" s="41">
        <f t="shared" si="21"/>
        <v>0</v>
      </c>
      <c r="S30" s="9"/>
      <c r="T30" s="68"/>
      <c r="U30" s="34" t="s">
        <v>169</v>
      </c>
      <c r="V30" s="48">
        <v>0.8</v>
      </c>
      <c r="W30" s="42"/>
      <c r="X30" s="78"/>
      <c r="Y30" s="34" t="s">
        <v>182</v>
      </c>
      <c r="Z30" s="87">
        <v>115</v>
      </c>
      <c r="AA30" s="79"/>
      <c r="AB30" s="5"/>
      <c r="AC30" s="5"/>
      <c r="AD30" s="5"/>
      <c r="AE30" s="23">
        <f t="shared" si="22"/>
        <v>0</v>
      </c>
      <c r="AF30" s="14">
        <f t="shared" si="2"/>
        <v>0</v>
      </c>
      <c r="AG30" s="14">
        <f t="shared" si="3"/>
        <v>0</v>
      </c>
      <c r="AH30" s="23">
        <f t="shared" si="4"/>
        <v>0</v>
      </c>
      <c r="AI30" s="24">
        <f t="shared" si="5"/>
        <v>0</v>
      </c>
      <c r="AJ30" s="23">
        <f t="shared" si="23"/>
        <v>0</v>
      </c>
      <c r="AK30" s="24">
        <f t="shared" si="24"/>
        <v>0</v>
      </c>
      <c r="AL30" s="14">
        <f t="shared" si="25"/>
        <v>0</v>
      </c>
      <c r="AM30" s="14">
        <f t="shared" si="26"/>
        <v>0</v>
      </c>
      <c r="AN30" s="23">
        <f t="shared" si="31"/>
        <v>0</v>
      </c>
      <c r="AO30" s="24">
        <f t="shared" si="32"/>
        <v>0</v>
      </c>
      <c r="AP30" s="20">
        <f t="shared" si="27"/>
        <v>0</v>
      </c>
      <c r="AQ30" s="20">
        <f t="shared" si="28"/>
        <v>0</v>
      </c>
      <c r="AR30" s="12">
        <f t="shared" si="6"/>
        <v>0</v>
      </c>
      <c r="AS30" s="12">
        <f t="shared" si="7"/>
        <v>0</v>
      </c>
      <c r="AT30" s="12">
        <f t="shared" si="8"/>
        <v>0</v>
      </c>
      <c r="AU30" s="13">
        <f t="shared" si="29"/>
        <v>0</v>
      </c>
      <c r="AV30" s="14">
        <f t="shared" si="9"/>
        <v>0</v>
      </c>
      <c r="AW30" s="14">
        <f t="shared" si="10"/>
        <v>0</v>
      </c>
      <c r="AX30" s="14">
        <f t="shared" si="11"/>
        <v>0</v>
      </c>
      <c r="AY30" s="15">
        <f t="shared" si="30"/>
        <v>0</v>
      </c>
      <c r="AZ30" s="14"/>
      <c r="BA30" s="4"/>
      <c r="BB30" s="4"/>
      <c r="BC30" s="4"/>
      <c r="BI30" s="32" t="s">
        <v>129</v>
      </c>
      <c r="BJ30" s="32" t="s">
        <v>130</v>
      </c>
      <c r="BK30" s="32" t="s">
        <v>131</v>
      </c>
      <c r="BL30" s="32" t="s">
        <v>132</v>
      </c>
      <c r="BM30" s="32" t="s">
        <v>133</v>
      </c>
      <c r="BN30" s="51">
        <f t="shared" si="12"/>
        <v>1562.5</v>
      </c>
      <c r="BO30" s="50">
        <f t="shared" si="13"/>
        <v>101.89393939393938</v>
      </c>
      <c r="BP30" s="50">
        <f t="shared" si="14"/>
        <v>171.59090909090907</v>
      </c>
      <c r="BQ30" s="50">
        <f t="shared" si="15"/>
        <v>246.21212121212119</v>
      </c>
      <c r="BR30" s="50">
        <f t="shared" si="16"/>
        <v>336.36363636363632</v>
      </c>
      <c r="BW30" s="89">
        <v>500</v>
      </c>
      <c r="BX30" s="90">
        <f t="shared" si="17"/>
        <v>625</v>
      </c>
    </row>
    <row r="31" spans="1:76" ht="12" customHeight="1" x14ac:dyDescent="0.25">
      <c r="A31" s="4"/>
      <c r="B31" s="47"/>
      <c r="C31" s="92"/>
      <c r="D31" s="44"/>
      <c r="E31" s="47"/>
      <c r="F31" s="44"/>
      <c r="G31" s="44"/>
      <c r="H31" s="44"/>
      <c r="I31" s="44"/>
      <c r="J31" s="44"/>
      <c r="K31" s="44"/>
      <c r="L31" s="44"/>
      <c r="M31" s="41">
        <f t="shared" si="18"/>
        <v>0</v>
      </c>
      <c r="N31" s="41">
        <f t="shared" si="33"/>
        <v>0</v>
      </c>
      <c r="O31" s="41">
        <f t="shared" si="0"/>
        <v>0</v>
      </c>
      <c r="P31" s="41">
        <f t="shared" si="34"/>
        <v>0</v>
      </c>
      <c r="Q31" s="41">
        <f t="shared" si="1"/>
        <v>0</v>
      </c>
      <c r="R31" s="41">
        <f t="shared" si="21"/>
        <v>0</v>
      </c>
      <c r="S31" s="9"/>
      <c r="T31" s="68"/>
      <c r="U31" s="34" t="s">
        <v>167</v>
      </c>
      <c r="V31" s="48">
        <v>20</v>
      </c>
      <c r="W31" s="42"/>
      <c r="X31" s="78"/>
      <c r="Y31" s="34" t="s">
        <v>169</v>
      </c>
      <c r="Z31" s="88">
        <v>0.8</v>
      </c>
      <c r="AA31" s="79"/>
      <c r="AB31" s="5"/>
      <c r="AC31" s="5"/>
      <c r="AD31" s="5"/>
      <c r="AE31" s="23">
        <f t="shared" si="22"/>
        <v>0</v>
      </c>
      <c r="AF31" s="14">
        <f t="shared" si="2"/>
        <v>0</v>
      </c>
      <c r="AG31" s="14">
        <f t="shared" si="3"/>
        <v>0</v>
      </c>
      <c r="AH31" s="23">
        <f t="shared" si="4"/>
        <v>0</v>
      </c>
      <c r="AI31" s="24">
        <f t="shared" si="5"/>
        <v>0</v>
      </c>
      <c r="AJ31" s="23">
        <f t="shared" si="23"/>
        <v>0</v>
      </c>
      <c r="AK31" s="24">
        <f t="shared" si="24"/>
        <v>0</v>
      </c>
      <c r="AL31" s="14">
        <f t="shared" si="25"/>
        <v>0</v>
      </c>
      <c r="AM31" s="14">
        <f t="shared" si="26"/>
        <v>0</v>
      </c>
      <c r="AN31" s="23">
        <f t="shared" si="31"/>
        <v>0</v>
      </c>
      <c r="AO31" s="24">
        <f t="shared" si="32"/>
        <v>0</v>
      </c>
      <c r="AP31" s="20">
        <f t="shared" si="27"/>
        <v>0</v>
      </c>
      <c r="AQ31" s="20">
        <f t="shared" si="28"/>
        <v>0</v>
      </c>
      <c r="AR31" s="12">
        <f t="shared" si="6"/>
        <v>0</v>
      </c>
      <c r="AS31" s="12">
        <f t="shared" si="7"/>
        <v>0</v>
      </c>
      <c r="AT31" s="12">
        <f t="shared" si="8"/>
        <v>0</v>
      </c>
      <c r="AU31" s="13">
        <f t="shared" si="29"/>
        <v>0</v>
      </c>
      <c r="AV31" s="14">
        <f t="shared" si="9"/>
        <v>0</v>
      </c>
      <c r="AW31" s="14">
        <f t="shared" si="10"/>
        <v>0</v>
      </c>
      <c r="AX31" s="14">
        <f t="shared" si="11"/>
        <v>0</v>
      </c>
      <c r="AY31" s="15">
        <f t="shared" si="30"/>
        <v>0</v>
      </c>
      <c r="AZ31" s="14"/>
      <c r="BA31" s="4"/>
      <c r="BB31" s="4"/>
      <c r="BC31" s="4"/>
      <c r="BI31" s="32" t="s">
        <v>134</v>
      </c>
      <c r="BJ31" s="32" t="s">
        <v>135</v>
      </c>
      <c r="BK31" s="32" t="s">
        <v>136</v>
      </c>
      <c r="BL31" s="32" t="s">
        <v>137</v>
      </c>
      <c r="BM31" s="32" t="s">
        <v>138</v>
      </c>
      <c r="BN31" s="51">
        <f t="shared" si="12"/>
        <v>1875</v>
      </c>
      <c r="BO31" s="50">
        <f t="shared" si="13"/>
        <v>121.96969696969697</v>
      </c>
      <c r="BP31" s="50">
        <f t="shared" si="14"/>
        <v>205.68181818181816</v>
      </c>
      <c r="BQ31" s="50">
        <f t="shared" si="15"/>
        <v>294.69696969696969</v>
      </c>
      <c r="BR31" s="50">
        <f t="shared" si="16"/>
        <v>403.40909090909088</v>
      </c>
      <c r="BW31" s="89">
        <v>625</v>
      </c>
      <c r="BX31" s="90">
        <f t="shared" si="17"/>
        <v>781.25</v>
      </c>
    </row>
    <row r="32" spans="1:76" ht="12" customHeight="1" x14ac:dyDescent="0.25">
      <c r="A32" s="4"/>
      <c r="B32" s="47"/>
      <c r="C32" s="92"/>
      <c r="D32" s="44"/>
      <c r="E32" s="47"/>
      <c r="F32" s="44"/>
      <c r="G32" s="44"/>
      <c r="H32" s="44"/>
      <c r="I32" s="44"/>
      <c r="J32" s="44"/>
      <c r="K32" s="44"/>
      <c r="L32" s="44"/>
      <c r="M32" s="41">
        <f t="shared" si="18"/>
        <v>0</v>
      </c>
      <c r="N32" s="41">
        <f t="shared" si="33"/>
        <v>0</v>
      </c>
      <c r="O32" s="41">
        <f t="shared" si="0"/>
        <v>0</v>
      </c>
      <c r="P32" s="41">
        <f t="shared" si="34"/>
        <v>0</v>
      </c>
      <c r="Q32" s="41">
        <f t="shared" si="1"/>
        <v>0</v>
      </c>
      <c r="R32" s="41">
        <f t="shared" si="21"/>
        <v>0</v>
      </c>
      <c r="S32" s="9"/>
      <c r="T32" s="68"/>
      <c r="U32" s="34" t="s">
        <v>170</v>
      </c>
      <c r="V32" s="48">
        <v>1000</v>
      </c>
      <c r="W32" s="42"/>
      <c r="X32" s="78"/>
      <c r="Y32" s="34" t="s">
        <v>183</v>
      </c>
      <c r="Z32" s="87" t="s">
        <v>181</v>
      </c>
      <c r="AA32" s="79"/>
      <c r="AB32" s="5"/>
      <c r="AC32" s="5"/>
      <c r="AD32" s="5"/>
      <c r="AE32" s="23">
        <f t="shared" si="22"/>
        <v>0</v>
      </c>
      <c r="AF32" s="14">
        <f t="shared" si="2"/>
        <v>0</v>
      </c>
      <c r="AG32" s="14">
        <f t="shared" si="3"/>
        <v>0</v>
      </c>
      <c r="AH32" s="23">
        <f t="shared" si="4"/>
        <v>0</v>
      </c>
      <c r="AI32" s="24">
        <f t="shared" si="5"/>
        <v>0</v>
      </c>
      <c r="AJ32" s="23">
        <f t="shared" si="23"/>
        <v>0</v>
      </c>
      <c r="AK32" s="24">
        <f t="shared" si="24"/>
        <v>0</v>
      </c>
      <c r="AL32" s="14">
        <f t="shared" si="25"/>
        <v>0</v>
      </c>
      <c r="AM32" s="14">
        <f t="shared" si="26"/>
        <v>0</v>
      </c>
      <c r="AN32" s="23">
        <f t="shared" si="31"/>
        <v>0</v>
      </c>
      <c r="AO32" s="24">
        <f t="shared" si="32"/>
        <v>0</v>
      </c>
      <c r="AP32" s="20">
        <f t="shared" si="27"/>
        <v>0</v>
      </c>
      <c r="AQ32" s="20">
        <f t="shared" si="28"/>
        <v>0</v>
      </c>
      <c r="AR32" s="12">
        <f t="shared" si="6"/>
        <v>0</v>
      </c>
      <c r="AS32" s="12">
        <f t="shared" si="7"/>
        <v>0</v>
      </c>
      <c r="AT32" s="12">
        <f t="shared" si="8"/>
        <v>0</v>
      </c>
      <c r="AU32" s="13">
        <f t="shared" si="29"/>
        <v>0</v>
      </c>
      <c r="AV32" s="14">
        <f t="shared" si="9"/>
        <v>0</v>
      </c>
      <c r="AW32" s="14">
        <f t="shared" si="10"/>
        <v>0</v>
      </c>
      <c r="AX32" s="14">
        <f t="shared" si="11"/>
        <v>0</v>
      </c>
      <c r="AY32" s="15">
        <f t="shared" si="30"/>
        <v>0</v>
      </c>
      <c r="AZ32" s="14"/>
      <c r="BA32" s="4"/>
      <c r="BB32" s="4"/>
      <c r="BC32" s="4"/>
      <c r="BI32" s="32" t="s">
        <v>139</v>
      </c>
      <c r="BJ32" s="32" t="s">
        <v>140</v>
      </c>
      <c r="BK32" s="32" t="s">
        <v>141</v>
      </c>
      <c r="BL32" s="32" t="s">
        <v>142</v>
      </c>
      <c r="BM32" s="32" t="s">
        <v>143</v>
      </c>
      <c r="BN32" s="51">
        <f t="shared" si="12"/>
        <v>2187.5</v>
      </c>
      <c r="BO32" s="50">
        <f t="shared" si="13"/>
        <v>142.04545454545453</v>
      </c>
      <c r="BP32" s="50">
        <f t="shared" si="14"/>
        <v>239.39393939393938</v>
      </c>
      <c r="BQ32" s="50">
        <f t="shared" si="15"/>
        <v>343.56060606060606</v>
      </c>
      <c r="BR32" s="50">
        <f t="shared" si="16"/>
        <v>470.45454545454544</v>
      </c>
      <c r="BW32" s="89">
        <v>350</v>
      </c>
      <c r="BX32" s="90">
        <f t="shared" si="17"/>
        <v>437.5</v>
      </c>
    </row>
    <row r="33" spans="1:76" ht="12" customHeight="1" x14ac:dyDescent="0.25">
      <c r="A33" s="4"/>
      <c r="B33" s="47"/>
      <c r="C33" s="92"/>
      <c r="D33" s="44"/>
      <c r="E33" s="47"/>
      <c r="F33" s="44"/>
      <c r="G33" s="44"/>
      <c r="H33" s="44"/>
      <c r="I33" s="44"/>
      <c r="J33" s="44"/>
      <c r="K33" s="44"/>
      <c r="L33" s="44"/>
      <c r="M33" s="41">
        <f t="shared" si="18"/>
        <v>0</v>
      </c>
      <c r="N33" s="41">
        <f t="shared" si="33"/>
        <v>0</v>
      </c>
      <c r="O33" s="41">
        <f t="shared" si="0"/>
        <v>0</v>
      </c>
      <c r="P33" s="41">
        <f t="shared" si="34"/>
        <v>0</v>
      </c>
      <c r="Q33" s="41">
        <f t="shared" si="1"/>
        <v>0</v>
      </c>
      <c r="R33" s="41">
        <f t="shared" si="21"/>
        <v>0</v>
      </c>
      <c r="S33" s="9"/>
      <c r="T33" s="68"/>
      <c r="U33" s="34" t="s">
        <v>168</v>
      </c>
      <c r="V33" s="48">
        <v>10000</v>
      </c>
      <c r="W33" s="42"/>
      <c r="X33" s="78"/>
      <c r="Y33" s="8"/>
      <c r="Z33" s="8"/>
      <c r="AA33" s="79"/>
      <c r="AB33" s="5"/>
      <c r="AC33" s="5"/>
      <c r="AD33" s="5"/>
      <c r="AE33" s="23">
        <f t="shared" si="22"/>
        <v>0</v>
      </c>
      <c r="AF33" s="14">
        <f t="shared" si="2"/>
        <v>0</v>
      </c>
      <c r="AG33" s="14">
        <f t="shared" si="3"/>
        <v>0</v>
      </c>
      <c r="AH33" s="23">
        <f t="shared" si="4"/>
        <v>0</v>
      </c>
      <c r="AI33" s="24">
        <f t="shared" si="5"/>
        <v>0</v>
      </c>
      <c r="AJ33" s="23">
        <f t="shared" si="23"/>
        <v>0</v>
      </c>
      <c r="AK33" s="24">
        <f t="shared" si="24"/>
        <v>0</v>
      </c>
      <c r="AL33" s="14">
        <f t="shared" si="25"/>
        <v>0</v>
      </c>
      <c r="AM33" s="14">
        <f t="shared" si="26"/>
        <v>0</v>
      </c>
      <c r="AN33" s="23">
        <f t="shared" si="31"/>
        <v>0</v>
      </c>
      <c r="AO33" s="24">
        <f t="shared" si="32"/>
        <v>0</v>
      </c>
      <c r="AP33" s="20">
        <f t="shared" si="27"/>
        <v>0</v>
      </c>
      <c r="AQ33" s="20">
        <f t="shared" si="28"/>
        <v>0</v>
      </c>
      <c r="AR33" s="12">
        <f t="shared" si="6"/>
        <v>0</v>
      </c>
      <c r="AS33" s="12">
        <f t="shared" si="7"/>
        <v>0</v>
      </c>
      <c r="AT33" s="12">
        <f t="shared" si="8"/>
        <v>0</v>
      </c>
      <c r="AU33" s="13">
        <f t="shared" si="29"/>
        <v>0</v>
      </c>
      <c r="AV33" s="14">
        <f t="shared" si="9"/>
        <v>0</v>
      </c>
      <c r="AW33" s="14">
        <f t="shared" si="10"/>
        <v>0</v>
      </c>
      <c r="AX33" s="14">
        <f t="shared" si="11"/>
        <v>0</v>
      </c>
      <c r="AY33" s="15">
        <f t="shared" si="30"/>
        <v>0</v>
      </c>
      <c r="AZ33" s="14"/>
      <c r="BA33" s="4"/>
      <c r="BB33" s="4"/>
      <c r="BC33" s="4"/>
      <c r="BI33" s="32" t="s">
        <v>144</v>
      </c>
      <c r="BJ33" s="32" t="s">
        <v>118</v>
      </c>
      <c r="BK33" s="32" t="s">
        <v>145</v>
      </c>
      <c r="BL33" s="32" t="s">
        <v>146</v>
      </c>
      <c r="BM33" s="32" t="s">
        <v>147</v>
      </c>
      <c r="BN33" s="51">
        <f t="shared" si="12"/>
        <v>2500</v>
      </c>
      <c r="BO33" s="50">
        <f t="shared" si="13"/>
        <v>162.1212121212121</v>
      </c>
      <c r="BP33" s="50">
        <f t="shared" si="14"/>
        <v>273.4848484848485</v>
      </c>
      <c r="BQ33" s="50">
        <f t="shared" si="15"/>
        <v>392.0454545454545</v>
      </c>
      <c r="BR33" s="50">
        <f t="shared" si="16"/>
        <v>537.5</v>
      </c>
      <c r="BW33" s="89">
        <v>875</v>
      </c>
      <c r="BX33" s="90">
        <f>BW33/0.8</f>
        <v>1093.75</v>
      </c>
    </row>
    <row r="34" spans="1:76" ht="12" customHeight="1" x14ac:dyDescent="0.25">
      <c r="A34" s="4"/>
      <c r="B34" s="47"/>
      <c r="C34" s="92"/>
      <c r="D34" s="44"/>
      <c r="E34" s="47"/>
      <c r="F34" s="44"/>
      <c r="G34" s="44"/>
      <c r="H34" s="44"/>
      <c r="I34" s="44"/>
      <c r="J34" s="44"/>
      <c r="K34" s="44"/>
      <c r="L34" s="44"/>
      <c r="M34" s="41">
        <f t="shared" si="18"/>
        <v>0</v>
      </c>
      <c r="N34" s="41">
        <f t="shared" si="33"/>
        <v>0</v>
      </c>
      <c r="O34" s="41">
        <f t="shared" si="0"/>
        <v>0</v>
      </c>
      <c r="P34" s="41">
        <f t="shared" si="34"/>
        <v>0</v>
      </c>
      <c r="Q34" s="41">
        <f t="shared" si="1"/>
        <v>0</v>
      </c>
      <c r="R34" s="41">
        <f t="shared" si="21"/>
        <v>0</v>
      </c>
      <c r="S34" s="9"/>
      <c r="T34" s="68"/>
      <c r="U34" s="34" t="s">
        <v>171</v>
      </c>
      <c r="V34" s="48">
        <v>1</v>
      </c>
      <c r="W34" s="42"/>
      <c r="X34" s="78"/>
      <c r="Y34" s="94" t="s">
        <v>187</v>
      </c>
      <c r="Z34" s="94"/>
      <c r="AA34" s="79"/>
      <c r="AB34" s="5"/>
      <c r="AC34" s="5"/>
      <c r="AD34" s="5"/>
      <c r="AE34" s="23">
        <f t="shared" si="22"/>
        <v>0</v>
      </c>
      <c r="AF34" s="14">
        <f t="shared" si="2"/>
        <v>0</v>
      </c>
      <c r="AG34" s="14">
        <f t="shared" si="3"/>
        <v>0</v>
      </c>
      <c r="AH34" s="23">
        <f t="shared" si="4"/>
        <v>0</v>
      </c>
      <c r="AI34" s="24">
        <f t="shared" si="5"/>
        <v>0</v>
      </c>
      <c r="AJ34" s="23">
        <f t="shared" si="23"/>
        <v>0</v>
      </c>
      <c r="AK34" s="24">
        <f t="shared" si="24"/>
        <v>0</v>
      </c>
      <c r="AL34" s="14">
        <f t="shared" si="25"/>
        <v>0</v>
      </c>
      <c r="AM34" s="14">
        <f t="shared" si="26"/>
        <v>0</v>
      </c>
      <c r="AN34" s="23">
        <f t="shared" si="31"/>
        <v>0</v>
      </c>
      <c r="AO34" s="24">
        <f t="shared" si="32"/>
        <v>0</v>
      </c>
      <c r="AP34" s="20">
        <f t="shared" si="27"/>
        <v>0</v>
      </c>
      <c r="AQ34" s="20">
        <f t="shared" si="28"/>
        <v>0</v>
      </c>
      <c r="AR34" s="12">
        <f t="shared" si="6"/>
        <v>0</v>
      </c>
      <c r="AS34" s="12">
        <f t="shared" si="7"/>
        <v>0</v>
      </c>
      <c r="AT34" s="12">
        <f t="shared" si="8"/>
        <v>0</v>
      </c>
      <c r="AU34" s="13">
        <f t="shared" si="29"/>
        <v>0</v>
      </c>
      <c r="AV34" s="14">
        <f t="shared" si="9"/>
        <v>0</v>
      </c>
      <c r="AW34" s="14">
        <f t="shared" si="10"/>
        <v>0</v>
      </c>
      <c r="AX34" s="14">
        <f t="shared" si="11"/>
        <v>0</v>
      </c>
      <c r="AY34" s="15">
        <f t="shared" si="30"/>
        <v>0</v>
      </c>
      <c r="AZ34" s="14"/>
      <c r="BA34" s="4"/>
      <c r="BB34" s="4"/>
      <c r="BC34" s="4"/>
      <c r="BI34" s="32" t="s">
        <v>148</v>
      </c>
      <c r="BJ34" s="32" t="s">
        <v>149</v>
      </c>
      <c r="BK34" s="32" t="s">
        <v>150</v>
      </c>
      <c r="BL34" s="32" t="s">
        <v>151</v>
      </c>
      <c r="BM34" s="32" t="s">
        <v>152</v>
      </c>
      <c r="BN34" s="51">
        <f t="shared" si="12"/>
        <v>2812.5</v>
      </c>
      <c r="BO34" s="50">
        <f t="shared" si="13"/>
        <v>182.19696969696969</v>
      </c>
      <c r="BP34" s="50">
        <f t="shared" si="14"/>
        <v>307.19696969696963</v>
      </c>
      <c r="BQ34" s="50">
        <f t="shared" si="15"/>
        <v>440.90909090909088</v>
      </c>
      <c r="BR34" s="50">
        <f t="shared" si="16"/>
        <v>604.5454545454545</v>
      </c>
      <c r="BW34" s="89">
        <v>1000</v>
      </c>
      <c r="BX34" s="90">
        <f t="shared" si="17"/>
        <v>1250</v>
      </c>
    </row>
    <row r="35" spans="1:76" ht="12" customHeight="1" x14ac:dyDescent="0.25">
      <c r="A35" s="4"/>
      <c r="B35" s="47"/>
      <c r="C35" s="92"/>
      <c r="D35" s="44"/>
      <c r="E35" s="47"/>
      <c r="F35" s="44"/>
      <c r="G35" s="44"/>
      <c r="H35" s="44"/>
      <c r="I35" s="44"/>
      <c r="J35" s="44"/>
      <c r="K35" s="44"/>
      <c r="L35" s="44"/>
      <c r="M35" s="41">
        <f t="shared" si="18"/>
        <v>0</v>
      </c>
      <c r="N35" s="41">
        <f t="shared" si="33"/>
        <v>0</v>
      </c>
      <c r="O35" s="41">
        <f t="shared" si="0"/>
        <v>0</v>
      </c>
      <c r="P35" s="41">
        <f t="shared" si="34"/>
        <v>0</v>
      </c>
      <c r="Q35" s="41">
        <f t="shared" si="1"/>
        <v>0</v>
      </c>
      <c r="R35" s="41">
        <f t="shared" si="21"/>
        <v>0</v>
      </c>
      <c r="S35" s="9"/>
      <c r="T35" s="68"/>
      <c r="U35" s="34" t="s">
        <v>173</v>
      </c>
      <c r="V35" s="48">
        <v>40</v>
      </c>
      <c r="W35" s="42"/>
      <c r="X35" s="78"/>
      <c r="Y35" s="42" t="s">
        <v>188</v>
      </c>
      <c r="Z35" s="53">
        <f>BO38</f>
        <v>23.106060606060602</v>
      </c>
      <c r="AA35" s="79"/>
      <c r="AB35" s="5"/>
      <c r="AC35" s="5"/>
      <c r="AD35" s="5"/>
      <c r="AE35" s="23">
        <f t="shared" si="22"/>
        <v>0</v>
      </c>
      <c r="AF35" s="14">
        <f t="shared" si="2"/>
        <v>0</v>
      </c>
      <c r="AG35" s="14">
        <f t="shared" si="3"/>
        <v>0</v>
      </c>
      <c r="AH35" s="23">
        <f t="shared" si="4"/>
        <v>0</v>
      </c>
      <c r="AI35" s="24">
        <f t="shared" si="5"/>
        <v>0</v>
      </c>
      <c r="AJ35" s="23">
        <f t="shared" si="23"/>
        <v>0</v>
      </c>
      <c r="AK35" s="24">
        <f t="shared" si="24"/>
        <v>0</v>
      </c>
      <c r="AL35" s="14">
        <f t="shared" si="25"/>
        <v>0</v>
      </c>
      <c r="AM35" s="14">
        <f t="shared" si="26"/>
        <v>0</v>
      </c>
      <c r="AN35" s="23">
        <f t="shared" si="31"/>
        <v>0</v>
      </c>
      <c r="AO35" s="24">
        <f t="shared" si="32"/>
        <v>0</v>
      </c>
      <c r="AP35" s="20">
        <f t="shared" si="27"/>
        <v>0</v>
      </c>
      <c r="AQ35" s="20">
        <f t="shared" si="28"/>
        <v>0</v>
      </c>
      <c r="AR35" s="12">
        <f t="shared" si="6"/>
        <v>0</v>
      </c>
      <c r="AS35" s="12">
        <f t="shared" si="7"/>
        <v>0</v>
      </c>
      <c r="AT35" s="12">
        <f t="shared" si="8"/>
        <v>0</v>
      </c>
      <c r="AU35" s="13">
        <f t="shared" si="29"/>
        <v>0</v>
      </c>
      <c r="AV35" s="14">
        <f t="shared" si="9"/>
        <v>0</v>
      </c>
      <c r="AW35" s="14">
        <f t="shared" si="10"/>
        <v>0</v>
      </c>
      <c r="AX35" s="14">
        <f t="shared" si="11"/>
        <v>0</v>
      </c>
      <c r="AY35" s="15">
        <f t="shared" si="30"/>
        <v>0</v>
      </c>
      <c r="AZ35" s="14"/>
      <c r="BA35" s="4"/>
      <c r="BB35" s="4"/>
      <c r="BC35" s="4"/>
      <c r="BW35" s="89">
        <v>1125</v>
      </c>
      <c r="BX35" s="90">
        <f t="shared" si="17"/>
        <v>1406.25</v>
      </c>
    </row>
    <row r="36" spans="1:76" ht="12" customHeight="1" x14ac:dyDescent="0.25">
      <c r="A36" s="4"/>
      <c r="B36" s="47"/>
      <c r="C36" s="92"/>
      <c r="D36" s="44"/>
      <c r="E36" s="47"/>
      <c r="F36" s="44"/>
      <c r="G36" s="44"/>
      <c r="H36" s="44"/>
      <c r="I36" s="44"/>
      <c r="J36" s="44"/>
      <c r="K36" s="44"/>
      <c r="L36" s="44"/>
      <c r="M36" s="41">
        <f t="shared" si="18"/>
        <v>0</v>
      </c>
      <c r="N36" s="41">
        <f t="shared" si="33"/>
        <v>0</v>
      </c>
      <c r="O36" s="41">
        <f t="shared" si="0"/>
        <v>0</v>
      </c>
      <c r="P36" s="41">
        <f t="shared" si="34"/>
        <v>0</v>
      </c>
      <c r="Q36" s="41">
        <f t="shared" si="1"/>
        <v>0</v>
      </c>
      <c r="R36" s="41">
        <f t="shared" si="21"/>
        <v>0</v>
      </c>
      <c r="S36" s="9"/>
      <c r="T36" s="68"/>
      <c r="U36" s="43" t="s">
        <v>172</v>
      </c>
      <c r="V36" s="55">
        <f>(V33*V34)/(V29*V30*V31)</f>
        <v>0.625</v>
      </c>
      <c r="W36" s="42"/>
      <c r="X36" s="78"/>
      <c r="Y36" s="8"/>
      <c r="Z36" s="8"/>
      <c r="AA36" s="79"/>
      <c r="AB36" s="5"/>
      <c r="AC36" s="5"/>
      <c r="AD36" s="5"/>
      <c r="AE36" s="23">
        <f t="shared" si="22"/>
        <v>0</v>
      </c>
      <c r="AF36" s="14">
        <f t="shared" si="2"/>
        <v>0</v>
      </c>
      <c r="AG36" s="14">
        <f t="shared" si="3"/>
        <v>0</v>
      </c>
      <c r="AH36" s="23">
        <f t="shared" si="4"/>
        <v>0</v>
      </c>
      <c r="AI36" s="24">
        <f t="shared" si="5"/>
        <v>0</v>
      </c>
      <c r="AJ36" s="23">
        <f t="shared" si="23"/>
        <v>0</v>
      </c>
      <c r="AK36" s="24">
        <f t="shared" si="24"/>
        <v>0</v>
      </c>
      <c r="AL36" s="14">
        <f t="shared" si="25"/>
        <v>0</v>
      </c>
      <c r="AM36" s="14">
        <f t="shared" si="26"/>
        <v>0</v>
      </c>
      <c r="AN36" s="23">
        <f t="shared" si="31"/>
        <v>0</v>
      </c>
      <c r="AO36" s="24">
        <f t="shared" si="32"/>
        <v>0</v>
      </c>
      <c r="AP36" s="20">
        <f t="shared" si="27"/>
        <v>0</v>
      </c>
      <c r="AQ36" s="20">
        <f t="shared" si="28"/>
        <v>0</v>
      </c>
      <c r="AR36" s="12">
        <f t="shared" si="6"/>
        <v>0</v>
      </c>
      <c r="AS36" s="12">
        <f t="shared" si="7"/>
        <v>0</v>
      </c>
      <c r="AT36" s="12">
        <f t="shared" si="8"/>
        <v>0</v>
      </c>
      <c r="AU36" s="13">
        <f t="shared" si="29"/>
        <v>0</v>
      </c>
      <c r="AV36" s="14">
        <f t="shared" si="9"/>
        <v>0</v>
      </c>
      <c r="AW36" s="14">
        <f t="shared" si="10"/>
        <v>0</v>
      </c>
      <c r="AX36" s="14">
        <f t="shared" si="11"/>
        <v>0</v>
      </c>
      <c r="AY36" s="15">
        <f t="shared" si="30"/>
        <v>0</v>
      </c>
      <c r="AZ36" s="14"/>
      <c r="BA36" s="4"/>
      <c r="BB36" s="4"/>
      <c r="BC36" s="4"/>
      <c r="BW36" s="89">
        <v>1250</v>
      </c>
      <c r="BX36" s="90">
        <f t="shared" si="17"/>
        <v>1562.5</v>
      </c>
    </row>
    <row r="37" spans="1:76" ht="12" customHeight="1" x14ac:dyDescent="0.25">
      <c r="A37" s="4"/>
      <c r="B37" s="47"/>
      <c r="C37" s="92"/>
      <c r="D37" s="44"/>
      <c r="E37" s="47"/>
      <c r="F37" s="44"/>
      <c r="G37" s="44"/>
      <c r="H37" s="44"/>
      <c r="I37" s="44"/>
      <c r="J37" s="44"/>
      <c r="K37" s="44"/>
      <c r="L37" s="44"/>
      <c r="M37" s="41">
        <f t="shared" si="18"/>
        <v>0</v>
      </c>
      <c r="N37" s="41">
        <f t="shared" si="33"/>
        <v>0</v>
      </c>
      <c r="O37" s="41">
        <f t="shared" si="0"/>
        <v>0</v>
      </c>
      <c r="P37" s="41">
        <f t="shared" si="34"/>
        <v>0</v>
      </c>
      <c r="Q37" s="41">
        <f t="shared" si="1"/>
        <v>0</v>
      </c>
      <c r="R37" s="41">
        <f t="shared" si="21"/>
        <v>0</v>
      </c>
      <c r="S37" s="9"/>
      <c r="T37" s="68"/>
      <c r="U37" s="34" t="s">
        <v>176</v>
      </c>
      <c r="V37" s="14">
        <f>(V33*V34)/V32</f>
        <v>10</v>
      </c>
      <c r="W37" s="42"/>
      <c r="X37" s="78"/>
      <c r="Y37" s="8"/>
      <c r="Z37" s="8"/>
      <c r="AA37" s="79"/>
      <c r="AB37" s="5"/>
      <c r="AC37" s="5"/>
      <c r="AD37" s="5"/>
      <c r="AE37" s="23">
        <f t="shared" si="22"/>
        <v>0</v>
      </c>
      <c r="AF37" s="14">
        <f t="shared" si="2"/>
        <v>0</v>
      </c>
      <c r="AG37" s="14">
        <f t="shared" si="3"/>
        <v>0</v>
      </c>
      <c r="AH37" s="23">
        <f t="shared" si="4"/>
        <v>0</v>
      </c>
      <c r="AI37" s="24">
        <f t="shared" si="5"/>
        <v>0</v>
      </c>
      <c r="AJ37" s="23">
        <f t="shared" si="23"/>
        <v>0</v>
      </c>
      <c r="AK37" s="24">
        <f t="shared" si="24"/>
        <v>0</v>
      </c>
      <c r="AL37" s="14">
        <f t="shared" si="25"/>
        <v>0</v>
      </c>
      <c r="AM37" s="14">
        <f t="shared" si="26"/>
        <v>0</v>
      </c>
      <c r="AN37" s="23">
        <f t="shared" si="31"/>
        <v>0</v>
      </c>
      <c r="AO37" s="24">
        <f t="shared" si="32"/>
        <v>0</v>
      </c>
      <c r="AP37" s="20">
        <f t="shared" si="27"/>
        <v>0</v>
      </c>
      <c r="AQ37" s="20">
        <f t="shared" si="28"/>
        <v>0</v>
      </c>
      <c r="AR37" s="12">
        <f t="shared" si="6"/>
        <v>0</v>
      </c>
      <c r="AS37" s="12">
        <f t="shared" si="7"/>
        <v>0</v>
      </c>
      <c r="AT37" s="12">
        <f t="shared" si="8"/>
        <v>0</v>
      </c>
      <c r="AU37" s="13">
        <f t="shared" si="29"/>
        <v>0</v>
      </c>
      <c r="AV37" s="14">
        <f t="shared" si="9"/>
        <v>0</v>
      </c>
      <c r="AW37" s="14">
        <f t="shared" si="10"/>
        <v>0</v>
      </c>
      <c r="AX37" s="14">
        <f t="shared" si="11"/>
        <v>0</v>
      </c>
      <c r="AY37" s="15">
        <f t="shared" si="30"/>
        <v>0</v>
      </c>
      <c r="AZ37" s="14"/>
      <c r="BA37" s="4"/>
      <c r="BB37" s="4"/>
      <c r="BC37" s="4"/>
      <c r="BW37" s="89">
        <v>1563</v>
      </c>
      <c r="BX37" s="90">
        <f t="shared" si="17"/>
        <v>1953.75</v>
      </c>
    </row>
    <row r="38" spans="1:76" ht="12" customHeight="1" thickBot="1" x14ac:dyDescent="0.3">
      <c r="A38" s="4"/>
      <c r="B38" s="47"/>
      <c r="C38" s="92"/>
      <c r="D38" s="44"/>
      <c r="E38" s="47"/>
      <c r="F38" s="44"/>
      <c r="G38" s="44"/>
      <c r="H38" s="44"/>
      <c r="I38" s="44"/>
      <c r="J38" s="44"/>
      <c r="K38" s="44"/>
      <c r="L38" s="44"/>
      <c r="M38" s="41">
        <f t="shared" si="18"/>
        <v>0</v>
      </c>
      <c r="N38" s="41">
        <f t="shared" si="33"/>
        <v>0</v>
      </c>
      <c r="O38" s="41">
        <f t="shared" si="0"/>
        <v>0</v>
      </c>
      <c r="P38" s="41">
        <f t="shared" si="34"/>
        <v>0</v>
      </c>
      <c r="Q38" s="41">
        <f t="shared" si="1"/>
        <v>0</v>
      </c>
      <c r="R38" s="41">
        <f t="shared" si="21"/>
        <v>0</v>
      </c>
      <c r="S38" s="9"/>
      <c r="T38" s="69"/>
      <c r="U38" s="70" t="s">
        <v>174</v>
      </c>
      <c r="V38" s="71">
        <f>(V32*V35)/(V33*V34)</f>
        <v>4</v>
      </c>
      <c r="W38" s="73"/>
      <c r="X38" s="80"/>
      <c r="Y38" s="81"/>
      <c r="Z38" s="81"/>
      <c r="AA38" s="82"/>
      <c r="AB38" s="5"/>
      <c r="AC38" s="5"/>
      <c r="AD38" s="5"/>
      <c r="AE38" s="23">
        <f t="shared" si="22"/>
        <v>0</v>
      </c>
      <c r="AF38" s="14">
        <f t="shared" si="2"/>
        <v>0</v>
      </c>
      <c r="AG38" s="14">
        <f t="shared" si="3"/>
        <v>0</v>
      </c>
      <c r="AH38" s="23">
        <f t="shared" si="4"/>
        <v>0</v>
      </c>
      <c r="AI38" s="24">
        <f t="shared" si="5"/>
        <v>0</v>
      </c>
      <c r="AJ38" s="23">
        <f t="shared" si="23"/>
        <v>0</v>
      </c>
      <c r="AK38" s="24">
        <f t="shared" si="24"/>
        <v>0</v>
      </c>
      <c r="AL38" s="14">
        <f t="shared" si="25"/>
        <v>0</v>
      </c>
      <c r="AM38" s="14">
        <f t="shared" si="26"/>
        <v>0</v>
      </c>
      <c r="AN38" s="23">
        <f t="shared" si="31"/>
        <v>0</v>
      </c>
      <c r="AO38" s="24">
        <f t="shared" si="32"/>
        <v>0</v>
      </c>
      <c r="AP38" s="20">
        <f t="shared" si="27"/>
        <v>0</v>
      </c>
      <c r="AQ38" s="20">
        <f t="shared" si="28"/>
        <v>0</v>
      </c>
      <c r="AR38" s="12">
        <f t="shared" si="6"/>
        <v>0</v>
      </c>
      <c r="AS38" s="12">
        <f t="shared" si="7"/>
        <v>0</v>
      </c>
      <c r="AT38" s="12">
        <f t="shared" si="8"/>
        <v>0</v>
      </c>
      <c r="AU38" s="13">
        <f t="shared" si="29"/>
        <v>0</v>
      </c>
      <c r="AV38" s="14">
        <f t="shared" si="9"/>
        <v>0</v>
      </c>
      <c r="AW38" s="14">
        <f t="shared" si="10"/>
        <v>0</v>
      </c>
      <c r="AX38" s="14">
        <f t="shared" si="11"/>
        <v>0</v>
      </c>
      <c r="AY38" s="15">
        <f t="shared" si="30"/>
        <v>0</v>
      </c>
      <c r="AZ38" s="14"/>
      <c r="BA38" s="4"/>
      <c r="BB38" s="4"/>
      <c r="BC38" s="4"/>
      <c r="BO38" s="52">
        <f>VLOOKUP(Z30,BN10:BR34,BP38,TRUE)</f>
        <v>23.106060606060602</v>
      </c>
      <c r="BP38" s="1">
        <f>IF(Z32=BT10,5,IF(Z32=BT11,4,IF(Z32=BT12,3,2)))</f>
        <v>5</v>
      </c>
      <c r="BW38" s="89">
        <v>1875</v>
      </c>
      <c r="BX38" s="90">
        <f t="shared" si="17"/>
        <v>2343.75</v>
      </c>
    </row>
    <row r="39" spans="1:76" ht="12" customHeight="1" thickTop="1" x14ac:dyDescent="0.25">
      <c r="A39" s="4"/>
      <c r="B39" s="47"/>
      <c r="C39" s="92"/>
      <c r="D39" s="44"/>
      <c r="E39" s="47"/>
      <c r="F39" s="44"/>
      <c r="G39" s="44"/>
      <c r="H39" s="44"/>
      <c r="I39" s="44"/>
      <c r="J39" s="44"/>
      <c r="K39" s="44"/>
      <c r="L39" s="44"/>
      <c r="M39" s="41">
        <f t="shared" si="18"/>
        <v>0</v>
      </c>
      <c r="N39" s="41">
        <f t="shared" si="33"/>
        <v>0</v>
      </c>
      <c r="O39" s="41">
        <f t="shared" si="0"/>
        <v>0</v>
      </c>
      <c r="P39" s="41">
        <f t="shared" si="34"/>
        <v>0</v>
      </c>
      <c r="Q39" s="41">
        <f t="shared" si="1"/>
        <v>0</v>
      </c>
      <c r="R39" s="41">
        <f t="shared" si="21"/>
        <v>0</v>
      </c>
      <c r="S39" s="9"/>
      <c r="T39" s="5"/>
      <c r="U39" s="5"/>
      <c r="V39" s="5"/>
      <c r="W39" s="19"/>
      <c r="X39" s="5"/>
      <c r="Y39" s="5"/>
      <c r="Z39" s="19"/>
      <c r="AA39" s="5"/>
      <c r="AB39" s="5"/>
      <c r="AC39" s="5"/>
      <c r="AD39" s="5"/>
      <c r="AE39" s="25">
        <f t="shared" si="22"/>
        <v>0</v>
      </c>
      <c r="AF39" s="30">
        <f t="shared" si="2"/>
        <v>0</v>
      </c>
      <c r="AG39" s="30">
        <f t="shared" si="3"/>
        <v>0</v>
      </c>
      <c r="AH39" s="25">
        <f t="shared" si="4"/>
        <v>0</v>
      </c>
      <c r="AI39" s="26">
        <f t="shared" si="5"/>
        <v>0</v>
      </c>
      <c r="AJ39" s="25">
        <f t="shared" si="23"/>
        <v>0</v>
      </c>
      <c r="AK39" s="26">
        <f t="shared" si="24"/>
        <v>0</v>
      </c>
      <c r="AL39" s="30">
        <f t="shared" si="25"/>
        <v>0</v>
      </c>
      <c r="AM39" s="30">
        <f t="shared" si="26"/>
        <v>0</v>
      </c>
      <c r="AN39" s="25">
        <f>IF(D39="Motor",IF(E39="1Ph",IF(L39="Dol",(AH39*10),IF(L39="Y-D",(AH39*4),IF(L39="Auto.Tra.",(AH39*3),IF(L39="Soft",(AH39*2),(AH39*1.2))))),0),0)</f>
        <v>0</v>
      </c>
      <c r="AO39" s="26">
        <f>IF(D39="Motor",IF(E39="3Ph",IF(L39="Dol",(AI39*10),IF(L39="Y-D",(AI39*4),IF(L39="Auto.Tra.",(AI39*3),IF(L39="Soft",(AI39*2),(AI39*1.2))))),0),0)</f>
        <v>0</v>
      </c>
      <c r="AP39" s="20">
        <f t="shared" si="27"/>
        <v>0</v>
      </c>
      <c r="AQ39" s="20">
        <f t="shared" si="28"/>
        <v>0</v>
      </c>
      <c r="AR39" s="12">
        <f t="shared" si="6"/>
        <v>0</v>
      </c>
      <c r="AS39" s="12">
        <f t="shared" si="7"/>
        <v>0</v>
      </c>
      <c r="AT39" s="12">
        <f t="shared" si="8"/>
        <v>0</v>
      </c>
      <c r="AU39" s="13">
        <f t="shared" si="29"/>
        <v>0</v>
      </c>
      <c r="AV39" s="14">
        <f t="shared" si="9"/>
        <v>0</v>
      </c>
      <c r="AW39" s="14">
        <f t="shared" si="10"/>
        <v>0</v>
      </c>
      <c r="AX39" s="14">
        <f t="shared" si="11"/>
        <v>0</v>
      </c>
      <c r="AY39" s="15">
        <f t="shared" si="30"/>
        <v>0</v>
      </c>
      <c r="AZ39" s="14"/>
      <c r="BA39" s="4"/>
      <c r="BB39" s="4"/>
      <c r="BC39" s="4"/>
      <c r="BW39" s="89">
        <v>2488</v>
      </c>
      <c r="BX39" s="90">
        <f t="shared" si="17"/>
        <v>3110</v>
      </c>
    </row>
    <row r="40" spans="1:76" ht="12" customHeight="1" x14ac:dyDescent="0.25">
      <c r="A40" s="4"/>
      <c r="B40" s="4"/>
      <c r="C40" s="91"/>
      <c r="D40" s="9"/>
      <c r="E40" s="4"/>
      <c r="F40" s="9"/>
      <c r="G40" s="5"/>
      <c r="H40" s="5"/>
      <c r="I40" s="5"/>
      <c r="J40" s="5"/>
      <c r="K40" s="5"/>
      <c r="L40" s="5"/>
      <c r="M40" s="9"/>
      <c r="N40" s="5"/>
      <c r="O40" s="5"/>
      <c r="P40" s="5"/>
      <c r="Q40" s="5"/>
      <c r="R40" s="5"/>
      <c r="S40" s="9"/>
      <c r="T40" s="5"/>
      <c r="U40" s="5"/>
      <c r="V40" s="5"/>
      <c r="W40" s="19"/>
      <c r="X40" s="5"/>
      <c r="Y40" s="5"/>
      <c r="Z40" s="19"/>
      <c r="AA40" s="5"/>
      <c r="AB40" s="5"/>
      <c r="AC40" s="5"/>
      <c r="AD40" s="5"/>
      <c r="AE40" s="11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W40" s="89">
        <v>2500</v>
      </c>
      <c r="BX40" s="90">
        <f t="shared" si="17"/>
        <v>3125</v>
      </c>
    </row>
    <row r="41" spans="1:76" ht="12" customHeight="1" x14ac:dyDescent="0.25">
      <c r="A41" s="4"/>
      <c r="B41" s="4"/>
      <c r="C41" s="91"/>
      <c r="D41" s="9"/>
      <c r="E41" s="4"/>
      <c r="F41" s="9"/>
      <c r="G41" s="5"/>
      <c r="H41" s="5"/>
      <c r="I41" s="5"/>
      <c r="J41" s="17"/>
      <c r="K41" s="17"/>
      <c r="L41" s="17"/>
      <c r="M41" s="17"/>
      <c r="N41" s="17"/>
      <c r="O41" s="18"/>
      <c r="P41" s="18"/>
      <c r="Q41" s="18"/>
      <c r="R41" s="5"/>
      <c r="S41" s="9"/>
      <c r="T41" s="5"/>
      <c r="U41" s="5"/>
      <c r="V41" s="5"/>
      <c r="W41" s="19"/>
      <c r="X41" s="5"/>
      <c r="Y41" s="5"/>
      <c r="Z41" s="19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W41" s="89">
        <v>2812</v>
      </c>
      <c r="BX41" s="90">
        <f t="shared" si="17"/>
        <v>3515</v>
      </c>
    </row>
    <row r="42" spans="1:76" ht="12" customHeight="1" x14ac:dyDescent="0.25">
      <c r="A42" s="4"/>
      <c r="B42" s="4"/>
      <c r="C42" s="91"/>
      <c r="D42" s="9"/>
      <c r="E42" s="4"/>
      <c r="F42" s="9"/>
      <c r="G42" s="5"/>
      <c r="H42" s="5"/>
      <c r="I42" s="5"/>
      <c r="J42" s="17"/>
      <c r="K42" s="17"/>
      <c r="L42" s="17"/>
      <c r="M42" s="17"/>
      <c r="N42" s="17"/>
      <c r="O42" s="18"/>
      <c r="P42" s="18"/>
      <c r="Q42" s="18"/>
      <c r="R42" s="5"/>
      <c r="S42" s="9"/>
      <c r="T42" s="5"/>
      <c r="U42" s="5"/>
      <c r="V42" s="5"/>
      <c r="W42" s="19"/>
      <c r="X42" s="5"/>
      <c r="Y42" s="5"/>
      <c r="Z42" s="19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W42" s="89">
        <v>3130</v>
      </c>
      <c r="BX42" s="90">
        <f t="shared" si="17"/>
        <v>3912.5</v>
      </c>
    </row>
    <row r="43" spans="1:76" ht="12" customHeight="1" x14ac:dyDescent="0.25">
      <c r="A43" s="4"/>
      <c r="B43" s="4"/>
      <c r="C43" s="91"/>
      <c r="D43" s="9"/>
      <c r="E43" s="4"/>
      <c r="F43" s="9"/>
      <c r="G43" s="5"/>
      <c r="H43" s="5"/>
      <c r="I43" s="5"/>
      <c r="J43" s="16"/>
      <c r="K43" s="16"/>
      <c r="L43" s="16"/>
      <c r="M43" s="16"/>
      <c r="N43" s="16"/>
      <c r="O43" s="5"/>
      <c r="P43" s="5"/>
      <c r="Q43" s="5"/>
      <c r="R43" s="5"/>
      <c r="S43" s="9"/>
      <c r="T43" s="5"/>
      <c r="U43" s="5"/>
      <c r="V43" s="5"/>
      <c r="W43" s="19"/>
      <c r="X43" s="5"/>
      <c r="Y43" s="5"/>
      <c r="Z43" s="19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W43" s="89">
        <v>3750</v>
      </c>
      <c r="BX43" s="90">
        <f t="shared" si="17"/>
        <v>4687.5</v>
      </c>
    </row>
    <row r="44" spans="1:76" ht="12" customHeight="1" x14ac:dyDescent="0.25">
      <c r="A44" s="4"/>
      <c r="B44" s="4"/>
      <c r="C44" s="91"/>
      <c r="D44" s="9"/>
      <c r="E44" s="4"/>
      <c r="F44" s="9"/>
      <c r="G44" s="5"/>
      <c r="H44" s="5"/>
      <c r="I44" s="5"/>
      <c r="J44" s="5"/>
      <c r="K44" s="5"/>
      <c r="L44" s="5"/>
      <c r="M44" s="9"/>
      <c r="N44" s="5"/>
      <c r="O44" s="5"/>
      <c r="P44" s="5"/>
      <c r="Q44" s="5"/>
      <c r="R44" s="5"/>
      <c r="S44" s="9"/>
      <c r="T44" s="5"/>
      <c r="U44" s="5"/>
      <c r="V44" s="5"/>
      <c r="W44" s="19"/>
      <c r="X44" s="5"/>
      <c r="Y44" s="5"/>
      <c r="Z44" s="19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W44" s="89">
        <v>4375</v>
      </c>
      <c r="BX44" s="90">
        <f t="shared" si="17"/>
        <v>5468.75</v>
      </c>
    </row>
    <row r="45" spans="1:76" ht="12" customHeight="1" x14ac:dyDescent="0.25">
      <c r="A45" s="4"/>
      <c r="B45" s="4"/>
      <c r="C45" s="91"/>
      <c r="D45" s="9"/>
      <c r="E45" s="4"/>
      <c r="F45" s="9"/>
      <c r="G45" s="5"/>
      <c r="H45" s="5"/>
      <c r="I45" s="5"/>
      <c r="J45" s="5"/>
      <c r="K45" s="5"/>
      <c r="L45" s="5"/>
      <c r="M45" s="9"/>
      <c r="N45" s="5"/>
      <c r="O45" s="5"/>
      <c r="P45" s="5"/>
      <c r="Q45" s="5"/>
      <c r="R45" s="5"/>
      <c r="S45" s="9"/>
      <c r="T45" s="5"/>
      <c r="U45" s="5"/>
      <c r="V45" s="5"/>
      <c r="W45" s="19"/>
      <c r="X45" s="5"/>
      <c r="Y45" s="5"/>
      <c r="Z45" s="19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W45" s="89">
        <v>5000</v>
      </c>
      <c r="BX45" s="90">
        <f t="shared" si="17"/>
        <v>6250</v>
      </c>
    </row>
    <row r="46" spans="1:76" ht="12" customHeight="1" x14ac:dyDescent="0.25">
      <c r="A46" s="4"/>
      <c r="B46" s="4"/>
      <c r="C46" s="91"/>
      <c r="D46" s="9"/>
      <c r="E46" s="4"/>
      <c r="F46" s="9"/>
      <c r="G46" s="5"/>
      <c r="H46" s="5"/>
      <c r="I46" s="5"/>
      <c r="J46" s="5"/>
      <c r="K46" s="5"/>
      <c r="L46" s="5"/>
      <c r="M46" s="9"/>
      <c r="N46" s="5"/>
      <c r="O46" s="5"/>
      <c r="P46" s="5"/>
      <c r="Q46" s="5"/>
      <c r="R46" s="5"/>
      <c r="S46" s="9"/>
      <c r="T46" s="5"/>
      <c r="U46" s="5"/>
      <c r="V46" s="5"/>
      <c r="W46" s="19"/>
      <c r="X46" s="5"/>
      <c r="Y46" s="5"/>
      <c r="Z46" s="19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spans="1:76" ht="12" customHeight="1" x14ac:dyDescent="0.25">
      <c r="A47" s="4"/>
      <c r="B47" s="4"/>
      <c r="C47" s="91"/>
      <c r="D47" s="9"/>
      <c r="E47" s="4"/>
      <c r="F47" s="9"/>
      <c r="G47" s="5"/>
      <c r="H47" s="5"/>
      <c r="I47" s="5"/>
      <c r="J47" s="5"/>
      <c r="K47" s="5"/>
      <c r="L47" s="5"/>
      <c r="M47" s="9"/>
      <c r="N47" s="5"/>
      <c r="O47" s="5"/>
      <c r="P47" s="5"/>
      <c r="Q47" s="5"/>
      <c r="R47" s="5"/>
      <c r="S47" s="9"/>
      <c r="T47" s="5"/>
      <c r="U47" s="5"/>
      <c r="V47" s="5"/>
      <c r="W47" s="19"/>
      <c r="X47" s="5"/>
      <c r="Y47" s="5"/>
      <c r="Z47" s="19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spans="1:76" ht="12" customHeight="1" x14ac:dyDescent="0.25">
      <c r="A48" s="4"/>
      <c r="B48" s="4"/>
      <c r="C48" s="91"/>
      <c r="D48" s="9"/>
      <c r="E48" s="4"/>
      <c r="F48" s="9"/>
      <c r="G48" s="5"/>
      <c r="H48" s="5"/>
      <c r="I48" s="5"/>
      <c r="J48" s="5"/>
      <c r="K48" s="5"/>
      <c r="L48" s="5"/>
      <c r="M48" s="9"/>
      <c r="N48" s="5"/>
      <c r="O48" s="5"/>
      <c r="P48" s="5"/>
      <c r="Q48" s="5"/>
      <c r="R48" s="5"/>
      <c r="S48" s="9"/>
      <c r="T48" s="5"/>
      <c r="U48" s="5"/>
      <c r="V48" s="5"/>
      <c r="W48" s="19"/>
      <c r="X48" s="5"/>
      <c r="Y48" s="5"/>
      <c r="Z48" s="19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spans="1:75" ht="12" customHeight="1" x14ac:dyDescent="0.25">
      <c r="A49" s="4"/>
      <c r="B49" s="4"/>
      <c r="C49" s="91"/>
      <c r="D49" s="9"/>
      <c r="E49" s="4"/>
      <c r="F49" s="9"/>
      <c r="G49" s="5"/>
      <c r="H49" s="5"/>
      <c r="I49" s="5"/>
      <c r="J49" s="5"/>
      <c r="K49" s="5"/>
      <c r="L49" s="5"/>
      <c r="M49" s="9"/>
      <c r="N49" s="5"/>
      <c r="O49" s="5"/>
      <c r="P49" s="5"/>
      <c r="Q49" s="5"/>
      <c r="R49" s="5"/>
      <c r="S49" s="9"/>
      <c r="T49" s="5"/>
      <c r="U49" s="5"/>
      <c r="V49" s="5"/>
      <c r="W49" s="19"/>
      <c r="X49" s="5"/>
      <c r="Y49" s="5"/>
      <c r="Z49" s="19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W49" s="1">
        <f>9.4/7.5</f>
        <v>1.2533333333333334</v>
      </c>
    </row>
    <row r="50" spans="1:75" ht="12" customHeight="1" x14ac:dyDescent="0.25"/>
    <row r="51" spans="1:75" ht="12" customHeight="1" x14ac:dyDescent="0.25"/>
    <row r="52" spans="1:75" ht="12" customHeight="1" x14ac:dyDescent="0.25"/>
    <row r="53" spans="1:75" ht="12" customHeight="1" x14ac:dyDescent="0.25"/>
    <row r="54" spans="1:75" ht="12" customHeight="1" x14ac:dyDescent="0.25"/>
    <row r="55" spans="1:75" ht="12" customHeight="1" x14ac:dyDescent="0.25"/>
    <row r="56" spans="1:75" ht="12" customHeight="1" x14ac:dyDescent="0.25"/>
    <row r="57" spans="1:75" ht="12" customHeight="1" x14ac:dyDescent="0.25"/>
    <row r="58" spans="1:75" ht="12" customHeight="1" x14ac:dyDescent="0.25"/>
    <row r="62" spans="1:75" x14ac:dyDescent="0.25">
      <c r="H62" s="3" t="s">
        <v>156</v>
      </c>
    </row>
  </sheetData>
  <sheetProtection algorithmName="SHA-512" hashValue="kisR6cSbVY38mMh+1OqjorijXp6GNw2bcsaaSvEfwJ8QRYOJfykIuNVpzq5gLMCdgopghiT6ntsmlhlrmRIfDg==" saltValue="m7l4TO3jyDeFROEruL058A==" spinCount="100000" sheet="1" objects="1" scenarios="1" formatCells="0" deleteColumns="0"/>
  <mergeCells count="72">
    <mergeCell ref="G4:H4"/>
    <mergeCell ref="G5:H5"/>
    <mergeCell ref="I4:K4"/>
    <mergeCell ref="I5:K5"/>
    <mergeCell ref="B8:L8"/>
    <mergeCell ref="E7:F7"/>
    <mergeCell ref="B9:B10"/>
    <mergeCell ref="L9:L10"/>
    <mergeCell ref="O9:O10"/>
    <mergeCell ref="F9:F10"/>
    <mergeCell ref="E9:E10"/>
    <mergeCell ref="I9:I10"/>
    <mergeCell ref="J9:J10"/>
    <mergeCell ref="K9:K10"/>
    <mergeCell ref="N9:N10"/>
    <mergeCell ref="D9:D10"/>
    <mergeCell ref="C9:C10"/>
    <mergeCell ref="AE9:AE10"/>
    <mergeCell ref="AH9:AH10"/>
    <mergeCell ref="AI9:AI10"/>
    <mergeCell ref="AF9:AF10"/>
    <mergeCell ref="AG9:AG10"/>
    <mergeCell ref="AQ9:AQ10"/>
    <mergeCell ref="AL8:AM8"/>
    <mergeCell ref="AJ8:AK8"/>
    <mergeCell ref="AJ9:AJ10"/>
    <mergeCell ref="AK9:AK10"/>
    <mergeCell ref="AL9:AL10"/>
    <mergeCell ref="AM9:AM10"/>
    <mergeCell ref="P9:P10"/>
    <mergeCell ref="R9:R10"/>
    <mergeCell ref="Q9:Q10"/>
    <mergeCell ref="G9:H9"/>
    <mergeCell ref="M9:M10"/>
    <mergeCell ref="M8:O8"/>
    <mergeCell ref="P8:R8"/>
    <mergeCell ref="BJ7:BL7"/>
    <mergeCell ref="Y34:Z34"/>
    <mergeCell ref="U27:V28"/>
    <mergeCell ref="U10:Y10"/>
    <mergeCell ref="W11:X11"/>
    <mergeCell ref="W12:X12"/>
    <mergeCell ref="W13:X13"/>
    <mergeCell ref="W14:X14"/>
    <mergeCell ref="W15:X15"/>
    <mergeCell ref="W16:X16"/>
    <mergeCell ref="W18:X18"/>
    <mergeCell ref="W19:X19"/>
    <mergeCell ref="U17:V17"/>
    <mergeCell ref="U22:V22"/>
    <mergeCell ref="AY8:AY10"/>
    <mergeCell ref="AV9:AV10"/>
    <mergeCell ref="U2:V4"/>
    <mergeCell ref="W20:Z20"/>
    <mergeCell ref="Y21:Z21"/>
    <mergeCell ref="W17:X17"/>
    <mergeCell ref="AW9:AW10"/>
    <mergeCell ref="AX9:AX10"/>
    <mergeCell ref="AU8:AU10"/>
    <mergeCell ref="AN8:AO8"/>
    <mergeCell ref="AR9:AR10"/>
    <mergeCell ref="AS9:AS10"/>
    <mergeCell ref="AT9:AT10"/>
    <mergeCell ref="AO9:AO10"/>
    <mergeCell ref="AP9:AP10"/>
    <mergeCell ref="AN9:AN10"/>
    <mergeCell ref="Y22:Z22"/>
    <mergeCell ref="Y27:Z28"/>
    <mergeCell ref="W21:X21"/>
    <mergeCell ref="W22:X22"/>
    <mergeCell ref="W24:X24"/>
    <mergeCell ref="W23:Z23"/>
  </mergeCells>
  <dataValidations count="5">
    <dataValidation type="list" allowBlank="1" showInputMessage="1" showErrorMessage="1" sqref="L11:L39">
      <formula1>IF(D11="Motor",$BB$11:$BB$15,$BC$13)</formula1>
    </dataValidation>
    <dataValidation type="list" allowBlank="1" showInputMessage="1" showErrorMessage="1" sqref="D11:D39">
      <formula1>$BA$11:$BA$13</formula1>
    </dataValidation>
    <dataValidation type="list" allowBlank="1" showInputMessage="1" showErrorMessage="1" sqref="E11:E39">
      <formula1>$BC$11:$BC$12</formula1>
    </dataValidation>
    <dataValidation type="list" allowBlank="1" showInputMessage="1" showErrorMessage="1" sqref="H11:H39">
      <formula1>$BA$14:$BA$15</formula1>
    </dataValidation>
    <dataValidation type="list" allowBlank="1" showInputMessage="1" showErrorMessage="1" sqref="Z32">
      <formula1>$BT$10:$BT$13</formula1>
    </dataValidation>
  </dataValidations>
  <pageMargins left="0.28000000000000003" right="0.39" top="0.48" bottom="0.48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2015-12-06T11:21:15Z</dcterms:modified>
</cp:coreProperties>
</file>