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445" tabRatio="965" activeTab="10"/>
  </bookViews>
  <sheets>
    <sheet name="ارتباط" sheetId="1" r:id="rId1"/>
    <sheet name="سند حسابداری" sheetId="2" r:id="rId2"/>
    <sheet name="دفتر روزنامه" sheetId="3" r:id="rId3"/>
    <sheet name="دفتر کل" sheetId="4" r:id="rId4"/>
    <sheet name="صورت سود و زیان " sheetId="5" r:id="rId5"/>
    <sheet name="ترازآزمایشی" sheetId="6" r:id="rId6"/>
    <sheet name="صورت حساب  سرمایه" sheetId="7" r:id="rId7"/>
    <sheet name="ترازنامه" sheetId="8" r:id="rId8"/>
    <sheet name="بستن حسابهای موقت " sheetId="9" r:id="rId9"/>
    <sheet name="تراز آزمایشی اختتامی" sheetId="10" r:id="rId10"/>
    <sheet name="بستن حسابهای دائمی" sheetId="11" r:id="rId11"/>
  </sheets>
  <definedNames>
    <definedName name="skn.31">'سند حسابداری'!$A$1</definedName>
    <definedName name="اثاثه">'دفتر کل'!$N$217</definedName>
    <definedName name="اسناد.پرداختنی">'دفتر کل'!$N$277</definedName>
    <definedName name="اسناد.دریافتنی">'دفتر کل'!$N$68</definedName>
    <definedName name="بانک">'دفتر کل'!$N$6</definedName>
    <definedName name="برداشت">'دفتر کل'!$N$351</definedName>
    <definedName name="بستن.حسابها">'سند حسابداری'!$AH$1</definedName>
    <definedName name="پیش.پرداخت.اجاره">'دفتر کل'!$N$127</definedName>
    <definedName name="پیش.پرداخت.بیمه">'دفتر کل'!$N$97</definedName>
    <definedName name="پیش.پرداخت.خرید.کالا">'دفتر کل'!$N$155</definedName>
    <definedName name="حسابهای.پرداختنی">'دفتر کل'!$N$246</definedName>
    <definedName name="حسابهای.دریافتنی">'دفتر کل'!$N$37</definedName>
    <definedName name="خرید.کالا">'دفتر کل'!$N$471</definedName>
    <definedName name="خلاصه.سود.و.زیان">'دفتر کل'!$AE$38</definedName>
    <definedName name="درآمد">'دفتر کل'!$N$382</definedName>
    <definedName name="سرمایه">'دفتر کل'!$N$308</definedName>
    <definedName name="سند.1">'سند حسابداری'!$F$2</definedName>
    <definedName name="سند.10">'سند حسابداری'!$F$95</definedName>
    <definedName name="سند.11">'سند حسابداری'!$F$105</definedName>
    <definedName name="سند.12">'سند حسابداری'!$F$115</definedName>
    <definedName name="سند.13">'سند حسابداری'!$N$2</definedName>
    <definedName name="سند.14">'سند حسابداری'!$N$14</definedName>
    <definedName name="سند.15">'سند حسابداری'!$N$24</definedName>
    <definedName name="سند.16">'سند حسابداری'!$N$34</definedName>
    <definedName name="سند.17">'سند حسابداری'!$N$45</definedName>
    <definedName name="سند.18">'سند حسابداری'!$N$55</definedName>
    <definedName name="سند.19">'سند حسابداری'!$N$65</definedName>
    <definedName name="سند.2">'سند حسابداری'!$F$14</definedName>
    <definedName name="سند.20">'سند حسابداری'!$N$75</definedName>
    <definedName name="سند.21">'سند حسابداری'!$AE$2</definedName>
    <definedName name="سند.22">'سند حسابداری'!$AE$14</definedName>
    <definedName name="سند.23">'سند حسابداری'!$AE$24</definedName>
    <definedName name="سند.24">'سند حسابداری'!$AE$34</definedName>
    <definedName name="سند.25">'سند حسابداری'!$AE$45</definedName>
    <definedName name="سند.26">'سند حسابداری'!$AE$55</definedName>
    <definedName name="سند.27">'سند حسابداری'!$AE$65</definedName>
    <definedName name="سند.28">'سند حسابداری'!$AE$75</definedName>
    <definedName name="سند.29">'سند حسابداری'!$AE$85</definedName>
    <definedName name="سند.3">'سند حسابداری'!$F$24</definedName>
    <definedName name="سند.30">'سند حسابداری'!$AE$95</definedName>
    <definedName name="سند.31">'سند حسابداری'!$AE$105</definedName>
    <definedName name="سند.4">'سند حسابداری'!$F$34</definedName>
    <definedName name="سند.5">'سند حسابداری'!$F$45</definedName>
    <definedName name="سند.6">'سند حسابداری'!$F$55</definedName>
    <definedName name="سند.7">'سند حسابداری'!$F$65</definedName>
    <definedName name="سند.8">'سند حسابداری'!$F$75</definedName>
    <definedName name="سند.9">'سند حسابداری'!$F$85</definedName>
    <definedName name="سند0یک">'سند حسابداری'!$F$2</definedName>
    <definedName name="ش.ح.سرمایه">'دفتر کل'!$H$308</definedName>
    <definedName name="فروش.کالا">'دفتر کل'!$N$382</definedName>
    <definedName name="م.ا.پرداختنی">'دفتر کل'!$H$300</definedName>
    <definedName name="م.ا.دریافتنی">'دفتر کل'!$H$91</definedName>
    <definedName name="م.اثاثه">'دفتر کل'!$H$240</definedName>
    <definedName name="م.بانک">'دفتر کل'!$H$30</definedName>
    <definedName name="م.برداشت">'دفتر کل'!$H$374</definedName>
    <definedName name="م.پ.پ.اجاره">'دفتر کل'!$H$150</definedName>
    <definedName name="م.پ.پ.بیمه">'دفتر کل'!$H$120</definedName>
    <definedName name="م.پ.پ.خرید.کالا">'دفتر کل'!$H$178</definedName>
    <definedName name="م.ح.پرداختنی">'دفتر کل'!$H$270</definedName>
    <definedName name="م.ح.دریافتنی">'دفتر کل'!$H$60</definedName>
    <definedName name="م.ح.سرمایه">'دفتر کل'!$H$342</definedName>
    <definedName name="م.خرید.کالا">'دفتر کل'!$H$494</definedName>
    <definedName name="م.سرمایه">'دفتر کل'!$H$331</definedName>
    <definedName name="م.فروش.کالا">'دفتر کل'!$H$405</definedName>
    <definedName name="م.کالا">'دفتر کل'!$H$308</definedName>
    <definedName name="م.م.ک">'دفتر کل'!$Y$31</definedName>
    <definedName name="م.م.کالا">'دفتر کل'!$B$299</definedName>
    <definedName name="م.ملزومات">'دفتر کل'!$H$214</definedName>
    <definedName name="م.ه.آ.ب.ت">'دفتر کل'!$H$555</definedName>
    <definedName name="م.ه.اجاره">'دفتر کل'!$H$435</definedName>
    <definedName name="م.ه.حقوق">'دفتر کل'!$H$585</definedName>
    <definedName name="م.ه.حمل">'دفتر کل'!$H$464</definedName>
    <definedName name="م.ه.ک">'دفتر کل'!$Y$31</definedName>
    <definedName name="ملزومات">'دفتر کل'!$N$191</definedName>
    <definedName name="موجودی.کالا">'دفتر کل'!$AE$6</definedName>
    <definedName name="هزینه.آب.و.برق.تلفن">'دفتر کل'!$N$532</definedName>
    <definedName name="هزینه.اجاره">'دفتر کل'!$N$412</definedName>
    <definedName name="هزینه.حقوق">'دفتر کل'!$N$562</definedName>
    <definedName name="هزینه.حمل">'دفتر کل'!$N$441</definedName>
    <definedName name="هزینه.متفرقه">'دفتر کل'!$N$501</definedName>
  </definedNames>
  <calcPr fullCalcOnLoad="1"/>
</workbook>
</file>

<file path=xl/sharedStrings.xml><?xml version="1.0" encoding="utf-8"?>
<sst xmlns="http://schemas.openxmlformats.org/spreadsheetml/2006/main" count="745" uniqueCount="136">
  <si>
    <t>سند حسابداری</t>
  </si>
  <si>
    <t>ردیف</t>
  </si>
  <si>
    <t>شرح</t>
  </si>
  <si>
    <t>شماره حساب</t>
  </si>
  <si>
    <t>شماره صفحه دفتر معین</t>
  </si>
  <si>
    <t>مبلغ جزء</t>
  </si>
  <si>
    <t>بدهکار</t>
  </si>
  <si>
    <t>بستانکار</t>
  </si>
  <si>
    <t>شماره :</t>
  </si>
  <si>
    <t>ا</t>
  </si>
  <si>
    <t>تاریخ:</t>
  </si>
  <si>
    <t>دفتر روزنامه</t>
  </si>
  <si>
    <t>شماره صفحه:</t>
  </si>
  <si>
    <t xml:space="preserve">تاریخ </t>
  </si>
  <si>
    <t>شماره سند حسابداری</t>
  </si>
  <si>
    <t>عطف</t>
  </si>
  <si>
    <t>مبلغ</t>
  </si>
  <si>
    <t>بانک</t>
  </si>
  <si>
    <t>سرمایه</t>
  </si>
  <si>
    <t>تشخیص</t>
  </si>
  <si>
    <t>مانده</t>
  </si>
  <si>
    <t>بابت سرمایه گذاری اولیه</t>
  </si>
  <si>
    <t>1387/2/3</t>
  </si>
  <si>
    <t>دفتر کل</t>
  </si>
  <si>
    <t>نام حساب</t>
  </si>
  <si>
    <t>شماره صفحه</t>
  </si>
  <si>
    <t>شماره حساب :</t>
  </si>
  <si>
    <t>اثاثه</t>
  </si>
  <si>
    <t>اسناد پرداختنی</t>
  </si>
  <si>
    <t>هزینه اجاره</t>
  </si>
  <si>
    <t>ملزومات</t>
  </si>
  <si>
    <t>حسابهای پرداختنی</t>
  </si>
  <si>
    <t>برداشت</t>
  </si>
  <si>
    <t>هزینه متفرقه</t>
  </si>
  <si>
    <t>پیش پرداخت اجاره</t>
  </si>
  <si>
    <t>پیش پرداخت بیمه</t>
  </si>
  <si>
    <t>بابت پرداخت اجاره</t>
  </si>
  <si>
    <t>بابت پرداخت اجاره سه ماهه بعد</t>
  </si>
  <si>
    <t>بابت پرداخت بیمه سال بعد</t>
  </si>
  <si>
    <t xml:space="preserve">اثاثه </t>
  </si>
  <si>
    <t>بابت خرید نسیه اثاثه</t>
  </si>
  <si>
    <t>خرید کالا</t>
  </si>
  <si>
    <t>بابت خرید نقدی کالا</t>
  </si>
  <si>
    <t>هزینه حمل</t>
  </si>
  <si>
    <t>حسابهای دریافتنی</t>
  </si>
  <si>
    <t>فروش کالا</t>
  </si>
  <si>
    <t>بابت هزینه حمل</t>
  </si>
  <si>
    <t>بابت فروش نسیه کالا</t>
  </si>
  <si>
    <t>بابت خرید نقدی ملزومات</t>
  </si>
  <si>
    <t>بابت خرید نسیه کالا</t>
  </si>
  <si>
    <t>بابت فروش نقدی</t>
  </si>
  <si>
    <t>پیش پرداخت خرید کالا</t>
  </si>
  <si>
    <t>اسناد دریافتنی</t>
  </si>
  <si>
    <t>بابت پرداخت نقدی هزینه متفرقه</t>
  </si>
  <si>
    <t>بابت پ پ خ ک</t>
  </si>
  <si>
    <t xml:space="preserve">بابت خرید کالا و صدور سفته </t>
  </si>
  <si>
    <t>بابت فروش کالا و دریافت سفته بابت آن</t>
  </si>
  <si>
    <t>هزینه آب و برق و تلفن</t>
  </si>
  <si>
    <t>بابت پرداخت هزینه آب و برق</t>
  </si>
  <si>
    <t>بابت بدهی تاریخ 12/11</t>
  </si>
  <si>
    <t>هزینه حقوق</t>
  </si>
  <si>
    <t xml:space="preserve">بابت پرداخت حقوق </t>
  </si>
  <si>
    <t>بابت برداشت شخصی</t>
  </si>
  <si>
    <t>تاریخ</t>
  </si>
  <si>
    <t>ح دریافتنی</t>
  </si>
  <si>
    <t>-</t>
  </si>
  <si>
    <t>پ پ بیمه</t>
  </si>
  <si>
    <t>پ پ اجاره</t>
  </si>
  <si>
    <t>پ پ خرید کالا</t>
  </si>
  <si>
    <t>ح پرداختنی</t>
  </si>
  <si>
    <t>موسسه ...</t>
  </si>
  <si>
    <t>ترازآزمایشی</t>
  </si>
  <si>
    <t>29/12/1388</t>
  </si>
  <si>
    <t>جمع</t>
  </si>
  <si>
    <t>موسسه...</t>
  </si>
  <si>
    <t>صورت حساب سود و زیان</t>
  </si>
  <si>
    <t>در سال منتهی به 29اسفند13x8</t>
  </si>
  <si>
    <t>خرید</t>
  </si>
  <si>
    <t>اضافه می شود :</t>
  </si>
  <si>
    <t>هزینه حمل کالای خریداری شده</t>
  </si>
  <si>
    <t>ب ت ک خریداری شده</t>
  </si>
  <si>
    <t>ب ت ک آماده برای فروش</t>
  </si>
  <si>
    <t xml:space="preserve">کسر می شود : </t>
  </si>
  <si>
    <t>ب ت ک ف ر</t>
  </si>
  <si>
    <t>موجودی کالای پایان دوره</t>
  </si>
  <si>
    <t>موجودی کالای اول دوره</t>
  </si>
  <si>
    <t xml:space="preserve">سود ناخالص </t>
  </si>
  <si>
    <t>هزینه عملیاتی :</t>
  </si>
  <si>
    <t>جمع هزینه عملیاتی</t>
  </si>
  <si>
    <t>سود خالص</t>
  </si>
  <si>
    <t>موجودی کالا</t>
  </si>
  <si>
    <t>موجودی اول دوره</t>
  </si>
  <si>
    <t>ترازنامه</t>
  </si>
  <si>
    <t>به تاریخ1388/12/29</t>
  </si>
  <si>
    <t>دارایی ها:</t>
  </si>
  <si>
    <t>دارایی جاری:</t>
  </si>
  <si>
    <t>بدهی:</t>
  </si>
  <si>
    <t>بدهی جاری:</t>
  </si>
  <si>
    <t>دارایی غیر جاری:</t>
  </si>
  <si>
    <t>بدهی غیر جاری:</t>
  </si>
  <si>
    <t>سرمایه:</t>
  </si>
  <si>
    <t>جمع دارایی ها:</t>
  </si>
  <si>
    <t>جمع بدهی و سرمایه:</t>
  </si>
  <si>
    <t>مانده اول دوره</t>
  </si>
  <si>
    <t xml:space="preserve">مانده اول دوره </t>
  </si>
  <si>
    <t>صورت حساب سرمایه</t>
  </si>
  <si>
    <t>برای سال منتهی به 1388/12/29</t>
  </si>
  <si>
    <t>سرمایه اول دوره</t>
  </si>
  <si>
    <t>کسر می شود:</t>
  </si>
  <si>
    <t>سرمایه پایان دوره</t>
  </si>
  <si>
    <t>بستن حسابها</t>
  </si>
  <si>
    <t>خلاصه سود و زیان</t>
  </si>
  <si>
    <t>بستن حساب فروش</t>
  </si>
  <si>
    <t>بستن حساب خرید</t>
  </si>
  <si>
    <t>بستن حساب هزینه اجاره</t>
  </si>
  <si>
    <t>بستن حساب هزینه متفرقه</t>
  </si>
  <si>
    <t>بستن حساب هزینه آب و برق و تلفن</t>
  </si>
  <si>
    <t>بستن حساب هزینه حقوق</t>
  </si>
  <si>
    <t>بستن حساب هزینه حمل</t>
  </si>
  <si>
    <t>شماره  :</t>
  </si>
  <si>
    <t>بستن حساب سود و زیان</t>
  </si>
  <si>
    <t>بستن حساب برداشت</t>
  </si>
  <si>
    <t>بستن حساب موجودی اول دوره</t>
  </si>
  <si>
    <t>ثبت موجودی کالای پایان دوره</t>
  </si>
  <si>
    <t>تراز آزمایشی اختتامی</t>
  </si>
  <si>
    <t>1388/12/29</t>
  </si>
  <si>
    <t>تراز اختتامی</t>
  </si>
  <si>
    <t>بابت بستن حساب دارایی ها</t>
  </si>
  <si>
    <t>فهرست حسابها</t>
  </si>
  <si>
    <t xml:space="preserve">اسناد پرداختنی </t>
  </si>
  <si>
    <t xml:space="preserve">برداشت </t>
  </si>
  <si>
    <t xml:space="preserve">هزینه اجاره </t>
  </si>
  <si>
    <t xml:space="preserve">خرید کالا </t>
  </si>
  <si>
    <t xml:space="preserve">موجودی کالا </t>
  </si>
  <si>
    <t>ارتباط</t>
  </si>
  <si>
    <t>Prozhe.com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</si>
</sst>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60000]B2d/mm/yyyy;@"/>
    <numFmt numFmtId="173" formatCode="[$-10B0000]d\ mmmm\ yyyy;@"/>
    <numFmt numFmtId="174" formatCode="[$-3090000]d\ mmmm\ yyyy;@"/>
    <numFmt numFmtId="175" formatCode="[$-F800]dddd\,\ mmmm\ dd\,\ yyyy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16"/>
      <name val="Arial"/>
      <family val="2"/>
    </font>
    <font>
      <sz val="10"/>
      <color indexed="46"/>
      <name val="Arial"/>
      <family val="0"/>
    </font>
    <font>
      <sz val="10"/>
      <color indexed="63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18"/>
      <name val="Tahoma"/>
      <family val="0"/>
    </font>
    <font>
      <b/>
      <sz val="12"/>
      <color indexed="18"/>
      <name val="Tahoma"/>
      <family val="0"/>
    </font>
    <font>
      <b/>
      <sz val="14"/>
      <color indexed="18"/>
      <name val="Tahoma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12" fillId="34" borderId="13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8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3" fontId="0" fillId="34" borderId="26" xfId="0" applyNumberForma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6" xfId="0" applyFill="1" applyBorder="1" applyAlignment="1">
      <alignment horizontal="right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3" fontId="0" fillId="34" borderId="21" xfId="0" applyNumberFormat="1" applyFill="1" applyBorder="1" applyAlignment="1">
      <alignment/>
    </xf>
    <xf numFmtId="3" fontId="0" fillId="34" borderId="25" xfId="0" applyNumberFormat="1" applyFill="1" applyBorder="1" applyAlignment="1">
      <alignment/>
    </xf>
    <xf numFmtId="0" fontId="0" fillId="34" borderId="18" xfId="0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vertical="center" shrinkToFit="1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vertical="center" wrapText="1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3" fontId="0" fillId="34" borderId="14" xfId="0" applyNumberForma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3" fontId="0" fillId="34" borderId="30" xfId="0" applyNumberFormat="1" applyFill="1" applyBorder="1" applyAlignment="1">
      <alignment/>
    </xf>
    <xf numFmtId="3" fontId="0" fillId="34" borderId="31" xfId="0" applyNumberForma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 shrinkToFi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vertical="center" wrapText="1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vertical="center"/>
    </xf>
    <xf numFmtId="0" fontId="9" fillId="34" borderId="39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5" xfId="0" applyFont="1" applyFill="1" applyBorder="1" applyAlignment="1">
      <alignment horizont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 textRotation="90"/>
    </xf>
    <xf numFmtId="0" fontId="0" fillId="35" borderId="20" xfId="0" applyFill="1" applyBorder="1" applyAlignment="1">
      <alignment horizontal="center" vertical="center"/>
    </xf>
    <xf numFmtId="0" fontId="11" fillId="35" borderId="0" xfId="0" applyFont="1" applyFill="1" applyAlignment="1">
      <alignment/>
    </xf>
    <xf numFmtId="0" fontId="0" fillId="35" borderId="49" xfId="0" applyFill="1" applyBorder="1" applyAlignment="1">
      <alignment horizontal="center" vertical="center" textRotation="90"/>
    </xf>
    <xf numFmtId="0" fontId="0" fillId="35" borderId="24" xfId="0" applyFill="1" applyBorder="1" applyAlignment="1">
      <alignment horizontal="center" vertical="center"/>
    </xf>
    <xf numFmtId="3" fontId="0" fillId="35" borderId="18" xfId="0" applyNumberFormat="1" applyFill="1" applyBorder="1" applyAlignment="1">
      <alignment horizontal="center" vertical="center"/>
    </xf>
    <xf numFmtId="3" fontId="0" fillId="35" borderId="0" xfId="0" applyNumberFormat="1" applyFill="1" applyBorder="1" applyAlignment="1">
      <alignment horizontal="center"/>
    </xf>
    <xf numFmtId="3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 textRotation="90"/>
    </xf>
    <xf numFmtId="0" fontId="0" fillId="35" borderId="0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/>
    </xf>
    <xf numFmtId="3" fontId="0" fillId="35" borderId="18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/>
    </xf>
    <xf numFmtId="0" fontId="10" fillId="35" borderId="18" xfId="0" applyFont="1" applyFill="1" applyBorder="1" applyAlignment="1">
      <alignment horizontal="center" vertical="center" shrinkToFit="1"/>
    </xf>
    <xf numFmtId="3" fontId="6" fillId="35" borderId="10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45" xfId="0" applyFill="1" applyBorder="1" applyAlignment="1">
      <alignment shrinkToFit="1"/>
    </xf>
    <xf numFmtId="0" fontId="4" fillId="35" borderId="50" xfId="53" applyFill="1" applyBorder="1" applyAlignment="1" applyProtection="1">
      <alignment horizontal="center" vertical="center" shrinkToFit="1"/>
      <protection/>
    </xf>
    <xf numFmtId="0" fontId="8" fillId="35" borderId="36" xfId="0" applyFont="1" applyFill="1" applyBorder="1" applyAlignment="1">
      <alignment horizontal="center" vertical="center" shrinkToFit="1"/>
    </xf>
    <xf numFmtId="0" fontId="0" fillId="35" borderId="2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3" fontId="0" fillId="35" borderId="11" xfId="0" applyNumberFormat="1" applyFill="1" applyBorder="1" applyAlignment="1">
      <alignment/>
    </xf>
    <xf numFmtId="3" fontId="0" fillId="35" borderId="11" xfId="0" applyNumberFormat="1" applyFill="1" applyBorder="1" applyAlignment="1">
      <alignment horizontal="center"/>
    </xf>
    <xf numFmtId="0" fontId="0" fillId="35" borderId="36" xfId="0" applyFill="1" applyBorder="1" applyAlignment="1">
      <alignment horizontal="center" vertical="center" shrinkToFit="1"/>
    </xf>
    <xf numFmtId="0" fontId="0" fillId="35" borderId="0" xfId="0" applyFill="1" applyAlignment="1">
      <alignment vertical="center" shrinkToFit="1"/>
    </xf>
    <xf numFmtId="0" fontId="0" fillId="35" borderId="18" xfId="0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 vertical="center" shrinkToFit="1"/>
    </xf>
    <xf numFmtId="0" fontId="7" fillId="35" borderId="23" xfId="0" applyFont="1" applyFill="1" applyBorder="1" applyAlignment="1">
      <alignment horizontal="center" vertical="center" shrinkToFit="1"/>
    </xf>
    <xf numFmtId="3" fontId="0" fillId="35" borderId="13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 shrinkToFit="1"/>
    </xf>
    <xf numFmtId="3" fontId="0" fillId="35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0" fontId="9" fillId="34" borderId="19" xfId="0" applyFont="1" applyFill="1" applyBorder="1" applyAlignment="1">
      <alignment/>
    </xf>
    <xf numFmtId="3" fontId="0" fillId="34" borderId="20" xfId="0" applyNumberFormat="1" applyFill="1" applyBorder="1" applyAlignment="1">
      <alignment horizontal="center"/>
    </xf>
    <xf numFmtId="3" fontId="0" fillId="34" borderId="20" xfId="0" applyNumberFormat="1" applyFill="1" applyBorder="1" applyAlignment="1">
      <alignment horizontal="center" vertical="center"/>
    </xf>
    <xf numFmtId="3" fontId="0" fillId="34" borderId="33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3" fontId="6" fillId="34" borderId="47" xfId="0" applyNumberFormat="1" applyFont="1" applyFill="1" applyBorder="1" applyAlignment="1">
      <alignment/>
    </xf>
    <xf numFmtId="0" fontId="6" fillId="34" borderId="47" xfId="0" applyFon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7" fillId="35" borderId="14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48" xfId="0" applyFill="1" applyBorder="1" applyAlignment="1">
      <alignment horizontal="center" vertical="center" textRotation="90"/>
    </xf>
    <xf numFmtId="0" fontId="0" fillId="35" borderId="49" xfId="0" applyFill="1" applyBorder="1" applyAlignment="1">
      <alignment horizontal="center" vertical="center" textRotation="90"/>
    </xf>
    <xf numFmtId="0" fontId="4" fillId="35" borderId="50" xfId="53" applyFill="1" applyBorder="1" applyAlignment="1" applyProtection="1">
      <alignment horizontal="center" vertical="center"/>
      <protection/>
    </xf>
    <xf numFmtId="0" fontId="4" fillId="35" borderId="36" xfId="53" applyFill="1" applyBorder="1" applyAlignment="1" applyProtection="1">
      <alignment horizontal="center" vertical="center"/>
      <protection/>
    </xf>
    <xf numFmtId="0" fontId="0" fillId="35" borderId="54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4" fillId="35" borderId="47" xfId="53" applyFill="1" applyBorder="1" applyAlignment="1" applyProtection="1">
      <alignment horizontal="center" vertical="center"/>
      <protection/>
    </xf>
    <xf numFmtId="0" fontId="4" fillId="35" borderId="48" xfId="53" applyFill="1" applyBorder="1" applyAlignment="1" applyProtection="1">
      <alignment horizontal="center" vertical="center"/>
      <protection/>
    </xf>
    <xf numFmtId="0" fontId="0" fillId="35" borderId="54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4" fillId="35" borderId="50" xfId="53" applyFill="1" applyBorder="1" applyAlignment="1" applyProtection="1">
      <alignment horizontal="center" vertical="center" shrinkToFit="1"/>
      <protection/>
    </xf>
    <xf numFmtId="0" fontId="4" fillId="35" borderId="36" xfId="53" applyFill="1" applyBorder="1" applyAlignment="1" applyProtection="1">
      <alignment horizontal="center" vertical="center" shrinkToFit="1"/>
      <protection/>
    </xf>
    <xf numFmtId="0" fontId="0" fillId="35" borderId="47" xfId="0" applyFill="1" applyBorder="1" applyAlignment="1">
      <alignment horizontal="center"/>
    </xf>
    <xf numFmtId="0" fontId="4" fillId="35" borderId="42" xfId="53" applyFill="1" applyBorder="1" applyAlignment="1" applyProtection="1">
      <alignment horizontal="center" vertical="center" shrinkToFit="1"/>
      <protection/>
    </xf>
    <xf numFmtId="0" fontId="4" fillId="35" borderId="49" xfId="53" applyFill="1" applyBorder="1" applyAlignment="1" applyProtection="1">
      <alignment horizontal="center" vertical="center" shrinkToFit="1"/>
      <protection/>
    </xf>
    <xf numFmtId="0" fontId="0" fillId="35" borderId="56" xfId="0" applyFill="1" applyBorder="1" applyAlignment="1">
      <alignment horizontal="center" vertical="center"/>
    </xf>
    <xf numFmtId="175" fontId="0" fillId="34" borderId="31" xfId="0" applyNumberFormat="1" applyFill="1" applyBorder="1" applyAlignment="1">
      <alignment horizontal="center"/>
    </xf>
    <xf numFmtId="3" fontId="0" fillId="34" borderId="35" xfId="0" applyNumberFormat="1" applyFill="1" applyBorder="1" applyAlignment="1">
      <alignment horizontal="center" vertical="center"/>
    </xf>
    <xf numFmtId="3" fontId="0" fillId="34" borderId="57" xfId="0" applyNumberFormat="1" applyFill="1" applyBorder="1" applyAlignment="1">
      <alignment horizontal="center" vertical="center"/>
    </xf>
    <xf numFmtId="3" fontId="0" fillId="34" borderId="34" xfId="0" applyNumberFormat="1" applyFill="1" applyBorder="1" applyAlignment="1">
      <alignment horizontal="center" vertical="center"/>
    </xf>
    <xf numFmtId="3" fontId="0" fillId="34" borderId="5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583;&#1601;&#1578;&#1585; &#1585;&#1608;&#1586;&#1606;&#1575;&#1605;&#1607;'!A1" /><Relationship Id="rId2" Type="http://schemas.openxmlformats.org/officeDocument/2006/relationships/hyperlink" Target="#'&#1583;&#1601;&#1578;&#1585; &#1705;&#1604;'!A1" /><Relationship Id="rId3" Type="http://schemas.openxmlformats.org/officeDocument/2006/relationships/hyperlink" Target="#'&#1587;&#1606;&#1583; &#1581;&#1587;&#1575;&#1576;&#1583;&#1575;&#1585;&#1740;'!A1" /><Relationship Id="rId4" Type="http://schemas.openxmlformats.org/officeDocument/2006/relationships/hyperlink" Target="#'&#1589;&#1608;&#1585;&#1578; &#1587;&#1608;&#1583; &#1608; &#1586;&#1740;&#1575;&#1606; '!A1" /><Relationship Id="rId5" Type="http://schemas.openxmlformats.org/officeDocument/2006/relationships/hyperlink" Target="#&#1578;&#1585;&#1575;&#1586;&#1570;&#1586;&#1605;&#1575;&#1740;&#1588;&#1740;!A1" /><Relationship Id="rId6" Type="http://schemas.openxmlformats.org/officeDocument/2006/relationships/hyperlink" Target="#'&#1589;&#1608;&#1585;&#1578; &#1581;&#1587;&#1575;&#1576;  &#1587;&#1585;&#1605;&#1575;&#1740;&#1607;'!A1" /><Relationship Id="rId7" Type="http://schemas.openxmlformats.org/officeDocument/2006/relationships/hyperlink" Target="#&#1578;&#1585;&#1575;&#1586;&#1606;&#1575;&#1605;&#1607;!A1" /><Relationship Id="rId8" Type="http://schemas.openxmlformats.org/officeDocument/2006/relationships/hyperlink" Target="#'&#1576;&#1587;&#1578;&#1606; &#1581;&#1587;&#1575;&#1576;&#1607;&#1575;&#1740; &#1605;&#1608;&#1602;&#1578; '!A1" /><Relationship Id="rId9" Type="http://schemas.openxmlformats.org/officeDocument/2006/relationships/hyperlink" Target="#'&#1578;&#1585;&#1575;&#1586; &#1570;&#1586;&#1605;&#1575;&#1740;&#1588;&#1740; &#1575;&#1582;&#1578;&#1578;&#1575;&#1605;&#1740;'!A1" /><Relationship Id="rId10" Type="http://schemas.openxmlformats.org/officeDocument/2006/relationships/hyperlink" Target="#'&#1576;&#1587;&#1578;&#1606; &#1581;&#1587;&#1575;&#1576;&#1607;&#1575;&#1740; &#1583;&#1575;&#1574;&#1605;&#1740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&#1576;&#1587;&#1578;&#1606; &#1581;&#1587;&#1575;&#1576;&#1607;&#1575;&#1740; &#1605;&#1608;&#1602;&#1578; '!A1" /><Relationship Id="rId2" Type="http://schemas.openxmlformats.org/officeDocument/2006/relationships/hyperlink" Target="#&#1581;&#1587;&#1575;&#1576;&#1607;&#1575;&#1740;.&#1583;&#1585;&#1740;&#1575;&#1601;&#1578;&#1606;&#1740;" /><Relationship Id="rId3" Type="http://schemas.openxmlformats.org/officeDocument/2006/relationships/hyperlink" Target="#&#1575;&#1587;&#1606;&#1575;&#1583;.&#1583;&#1585;&#1740;&#1575;&#1601;&#1578;&#1606;&#1740;" /><Relationship Id="rId4" Type="http://schemas.openxmlformats.org/officeDocument/2006/relationships/hyperlink" Target="#&#1662;&#1740;&#1588;.&#1662;&#1585;&#1583;&#1575;&#1582;&#1578;.&#1576;&#1740;&#1605;&#1607;" /><Relationship Id="rId5" Type="http://schemas.openxmlformats.org/officeDocument/2006/relationships/hyperlink" Target="#&#1662;&#1740;&#1588;.&#1662;&#1585;&#1583;&#1575;&#1582;&#1578;.&#1575;&#1580;&#1575;&#1585;&#1607;" /><Relationship Id="rId6" Type="http://schemas.openxmlformats.org/officeDocument/2006/relationships/hyperlink" Target="#&#1605;&#1604;&#1586;&#1608;&#1605;&#1575;&#1578;" /><Relationship Id="rId7" Type="http://schemas.openxmlformats.org/officeDocument/2006/relationships/hyperlink" Target="#&#1662;&#1740;&#1588;.&#1662;&#1585;&#1583;&#1575;&#1582;&#1578;.&#1582;&#1585;&#1740;&#1583;.&#1705;&#1575;&#1604;&#1575;" /><Relationship Id="rId8" Type="http://schemas.openxmlformats.org/officeDocument/2006/relationships/hyperlink" Target="#&#1575;&#1579;&#1575;&#1579;&#1607;" /><Relationship Id="rId9" Type="http://schemas.openxmlformats.org/officeDocument/2006/relationships/hyperlink" Target="#&#1581;&#1587;&#1575;&#1576;&#1607;&#1575;&#1740;.&#1662;&#1585;&#1583;&#1575;&#1582;&#1578;&#1606;&#1740;" /><Relationship Id="rId10" Type="http://schemas.openxmlformats.org/officeDocument/2006/relationships/hyperlink" Target="#&#1575;&#1587;&#1606;&#1575;&#1583;.&#1662;&#1585;&#1583;&#1575;&#1582;&#1578;&#1606;&#1740;" /><Relationship Id="rId11" Type="http://schemas.openxmlformats.org/officeDocument/2006/relationships/hyperlink" Target="#&#1587;&#1585;&#1605;&#1575;&#1740;&#1607;" /><Relationship Id="rId12" Type="http://schemas.openxmlformats.org/officeDocument/2006/relationships/hyperlink" Target="#&#1576;&#1585;&#1583;&#1575;&#1588;&#1578;" /><Relationship Id="rId13" Type="http://schemas.openxmlformats.org/officeDocument/2006/relationships/hyperlink" Target="#&#1583;&#1585;&#1570;&#1605;&#1583;" /><Relationship Id="rId14" Type="http://schemas.openxmlformats.org/officeDocument/2006/relationships/hyperlink" Target="#&#1607;&#1586;&#1740;&#1606;&#1607;.&#1575;&#1580;&#1575;&#1585;&#1607;" /><Relationship Id="rId15" Type="http://schemas.openxmlformats.org/officeDocument/2006/relationships/hyperlink" Target="#&#1607;&#1586;&#1740;&#1606;&#1607;.&#1581;&#1605;&#1604;" /><Relationship Id="rId16" Type="http://schemas.openxmlformats.org/officeDocument/2006/relationships/hyperlink" Target="#&#1582;&#1585;&#1740;&#1583;.&#1705;&#1575;&#1604;&#1575;" /><Relationship Id="rId17" Type="http://schemas.openxmlformats.org/officeDocument/2006/relationships/hyperlink" Target="#&#1607;&#1586;&#1740;&#1606;&#1607;.&#1605;&#1578;&#1601;&#1585;&#1602;&#1607;" /><Relationship Id="rId18" Type="http://schemas.openxmlformats.org/officeDocument/2006/relationships/hyperlink" Target="#&#1607;&#1586;&#1740;&#1606;&#1607;.&#1570;&#1576;.&#1608;.&#1576;&#1585;&#1602;.&#1578;&#1604;&#1601;&#1606;" /><Relationship Id="rId19" Type="http://schemas.openxmlformats.org/officeDocument/2006/relationships/hyperlink" Target="#&#1607;&#1586;&#1740;&#1606;&#1607;.&#1581;&#1602;&#1608;&#1602;" /><Relationship Id="rId20" Type="http://schemas.openxmlformats.org/officeDocument/2006/relationships/hyperlink" Target="#&#1605;&#1608;&#1580;&#1608;&#1583;&#1740;.&#1705;&#1575;&#1604;&#1575;" /><Relationship Id="rId21" Type="http://schemas.openxmlformats.org/officeDocument/2006/relationships/hyperlink" Target="#&#1582;&#1604;&#1575;&#1589;&#1607;.&#1587;&#1608;&#1583;.&#1608;.&#1586;&#1740;&#1575;&#1606;" /><Relationship Id="rId22" Type="http://schemas.openxmlformats.org/officeDocument/2006/relationships/hyperlink" Target="#&#1576;&#1575;&#1606;&#1705;" /><Relationship Id="rId23" Type="http://schemas.openxmlformats.org/officeDocument/2006/relationships/hyperlink" Target="#&#1575;&#1585;&#1578;&#1576;&#1575;&#1591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582;&#1604;&#1575;&#1589;&#1607;.&#1587;&#1608;&#1583;.&#1608;.&#1586;&#1740;&#1575;&#1606;" /><Relationship Id="rId2" Type="http://schemas.openxmlformats.org/officeDocument/2006/relationships/hyperlink" Target="#'&#1587;&#1606;&#1583; &#1581;&#1587;&#1575;&#1576;&#1583;&#1575;&#1585;&#1740;'!A1" /><Relationship Id="rId3" Type="http://schemas.openxmlformats.org/officeDocument/2006/relationships/hyperlink" Target="#&#1575;&#1585;&#1578;&#1576;&#1575;&#1591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9</xdr:row>
      <xdr:rowOff>9525</xdr:rowOff>
    </xdr:from>
    <xdr:ext cx="1609725" cy="67627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181100" y="1466850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دفتر روزنامه</a:t>
          </a:r>
        </a:p>
      </xdr:txBody>
    </xdr:sp>
    <xdr:clientData/>
  </xdr:oneCellAnchor>
  <xdr:oneCellAnchor>
    <xdr:from>
      <xdr:col>1</xdr:col>
      <xdr:colOff>542925</xdr:colOff>
      <xdr:row>15</xdr:row>
      <xdr:rowOff>9525</xdr:rowOff>
    </xdr:from>
    <xdr:ext cx="1609725" cy="676275"/>
    <xdr:sp>
      <xdr:nvSpPr>
        <xdr:cNvPr id="2" name="AutoShape 11">
          <a:hlinkClick r:id="rId2"/>
        </xdr:cNvPr>
        <xdr:cNvSpPr>
          <a:spLocks/>
        </xdr:cNvSpPr>
      </xdr:nvSpPr>
      <xdr:spPr>
        <a:xfrm>
          <a:off x="1152525" y="2438400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دفتر کل</a:t>
          </a:r>
        </a:p>
      </xdr:txBody>
    </xdr:sp>
    <xdr:clientData/>
  </xdr:oneCellAnchor>
  <xdr:oneCellAnchor>
    <xdr:from>
      <xdr:col>1</xdr:col>
      <xdr:colOff>571500</xdr:colOff>
      <xdr:row>2</xdr:row>
      <xdr:rowOff>123825</xdr:rowOff>
    </xdr:from>
    <xdr:ext cx="1609725" cy="676275"/>
    <xdr:sp>
      <xdr:nvSpPr>
        <xdr:cNvPr id="3" name="AutoShape 12">
          <a:hlinkClick r:id="rId3"/>
        </xdr:cNvPr>
        <xdr:cNvSpPr>
          <a:spLocks/>
        </xdr:cNvSpPr>
      </xdr:nvSpPr>
      <xdr:spPr>
        <a:xfrm>
          <a:off x="1181100" y="447675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سند حسابداری</a:t>
          </a:r>
        </a:p>
      </xdr:txBody>
    </xdr:sp>
    <xdr:clientData/>
  </xdr:oneCellAnchor>
  <xdr:oneCellAnchor>
    <xdr:from>
      <xdr:col>1</xdr:col>
      <xdr:colOff>561975</xdr:colOff>
      <xdr:row>21</xdr:row>
      <xdr:rowOff>57150</xdr:rowOff>
    </xdr:from>
    <xdr:ext cx="1609725" cy="685800"/>
    <xdr:sp>
      <xdr:nvSpPr>
        <xdr:cNvPr id="4" name="AutoShape 13">
          <a:hlinkClick r:id="rId4"/>
        </xdr:cNvPr>
        <xdr:cNvSpPr>
          <a:spLocks/>
        </xdr:cNvSpPr>
      </xdr:nvSpPr>
      <xdr:spPr>
        <a:xfrm>
          <a:off x="1171575" y="3457575"/>
          <a:ext cx="1609725" cy="685800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صورت سود و زیان</a:t>
          </a:r>
        </a:p>
      </xdr:txBody>
    </xdr:sp>
    <xdr:clientData/>
  </xdr:oneCellAnchor>
  <xdr:oneCellAnchor>
    <xdr:from>
      <xdr:col>7</xdr:col>
      <xdr:colOff>38100</xdr:colOff>
      <xdr:row>2</xdr:row>
      <xdr:rowOff>95250</xdr:rowOff>
    </xdr:from>
    <xdr:ext cx="1609725" cy="666750"/>
    <xdr:sp>
      <xdr:nvSpPr>
        <xdr:cNvPr id="5" name="AutoShape 14">
          <a:hlinkClick r:id="rId5"/>
        </xdr:cNvPr>
        <xdr:cNvSpPr>
          <a:spLocks/>
        </xdr:cNvSpPr>
      </xdr:nvSpPr>
      <xdr:spPr>
        <a:xfrm>
          <a:off x="4305300" y="419100"/>
          <a:ext cx="1609725" cy="666750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ترازآزمایشی</a:t>
          </a:r>
        </a:p>
      </xdr:txBody>
    </xdr:sp>
    <xdr:clientData/>
  </xdr:oneCellAnchor>
  <xdr:oneCellAnchor>
    <xdr:from>
      <xdr:col>7</xdr:col>
      <xdr:colOff>9525</xdr:colOff>
      <xdr:row>8</xdr:row>
      <xdr:rowOff>152400</xdr:rowOff>
    </xdr:from>
    <xdr:ext cx="1609725" cy="676275"/>
    <xdr:sp>
      <xdr:nvSpPr>
        <xdr:cNvPr id="6" name="AutoShape 15">
          <a:hlinkClick r:id="rId6"/>
        </xdr:cNvPr>
        <xdr:cNvSpPr>
          <a:spLocks/>
        </xdr:cNvSpPr>
      </xdr:nvSpPr>
      <xdr:spPr>
        <a:xfrm>
          <a:off x="4276725" y="1447800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صورت حساب سرمایه</a:t>
          </a:r>
        </a:p>
      </xdr:txBody>
    </xdr:sp>
    <xdr:clientData/>
  </xdr:oneCellAnchor>
  <xdr:oneCellAnchor>
    <xdr:from>
      <xdr:col>7</xdr:col>
      <xdr:colOff>47625</xdr:colOff>
      <xdr:row>15</xdr:row>
      <xdr:rowOff>28575</xdr:rowOff>
    </xdr:from>
    <xdr:ext cx="1609725" cy="676275"/>
    <xdr:sp>
      <xdr:nvSpPr>
        <xdr:cNvPr id="7" name="AutoShape 16">
          <a:hlinkClick r:id="rId7"/>
        </xdr:cNvPr>
        <xdr:cNvSpPr>
          <a:spLocks/>
        </xdr:cNvSpPr>
      </xdr:nvSpPr>
      <xdr:spPr>
        <a:xfrm>
          <a:off x="4314825" y="2457450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ترازنامه</a:t>
          </a:r>
        </a:p>
      </xdr:txBody>
    </xdr:sp>
    <xdr:clientData/>
  </xdr:oneCellAnchor>
  <xdr:oneCellAnchor>
    <xdr:from>
      <xdr:col>7</xdr:col>
      <xdr:colOff>57150</xdr:colOff>
      <xdr:row>21</xdr:row>
      <xdr:rowOff>95250</xdr:rowOff>
    </xdr:from>
    <xdr:ext cx="1609725" cy="666750"/>
    <xdr:sp>
      <xdr:nvSpPr>
        <xdr:cNvPr id="8" name="AutoShape 17">
          <a:hlinkClick r:id="rId8"/>
        </xdr:cNvPr>
        <xdr:cNvSpPr>
          <a:spLocks/>
        </xdr:cNvSpPr>
      </xdr:nvSpPr>
      <xdr:spPr>
        <a:xfrm>
          <a:off x="4324350" y="3495675"/>
          <a:ext cx="1609725" cy="666750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بستن حسابهای موقت</a:t>
          </a:r>
        </a:p>
      </xdr:txBody>
    </xdr:sp>
    <xdr:clientData/>
  </xdr:oneCellAnchor>
  <xdr:oneCellAnchor>
    <xdr:from>
      <xdr:col>12</xdr:col>
      <xdr:colOff>161925</xdr:colOff>
      <xdr:row>2</xdr:row>
      <xdr:rowOff>95250</xdr:rowOff>
    </xdr:from>
    <xdr:ext cx="1609725" cy="676275"/>
    <xdr:sp>
      <xdr:nvSpPr>
        <xdr:cNvPr id="9" name="AutoShape 18">
          <a:hlinkClick r:id="rId9"/>
        </xdr:cNvPr>
        <xdr:cNvSpPr>
          <a:spLocks/>
        </xdr:cNvSpPr>
      </xdr:nvSpPr>
      <xdr:spPr>
        <a:xfrm>
          <a:off x="7477125" y="419100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ترازآزمایشی اختتامی</a:t>
          </a:r>
        </a:p>
      </xdr:txBody>
    </xdr:sp>
    <xdr:clientData/>
  </xdr:oneCellAnchor>
  <xdr:oneCellAnchor>
    <xdr:from>
      <xdr:col>12</xdr:col>
      <xdr:colOff>257175</xdr:colOff>
      <xdr:row>9</xdr:row>
      <xdr:rowOff>114300</xdr:rowOff>
    </xdr:from>
    <xdr:ext cx="1609725" cy="676275"/>
    <xdr:sp>
      <xdr:nvSpPr>
        <xdr:cNvPr id="10" name="AutoShape 20">
          <a:hlinkClick r:id="rId10"/>
        </xdr:cNvPr>
        <xdr:cNvSpPr>
          <a:spLocks/>
        </xdr:cNvSpPr>
      </xdr:nvSpPr>
      <xdr:spPr>
        <a:xfrm>
          <a:off x="7572375" y="1571625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بستن حسابهای دائمی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742950</xdr:colOff>
      <xdr:row>28</xdr:row>
      <xdr:rowOff>9525</xdr:rowOff>
    </xdr:from>
    <xdr:ext cx="857250" cy="1447800"/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676775" y="4371975"/>
          <a:ext cx="857250" cy="1447800"/>
        </a:xfrm>
        <a:prstGeom prst="curvedLeftArrow">
          <a:avLst>
            <a:gd name="adj1" fmla="val 47435"/>
            <a:gd name="adj2" fmla="val -5972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485775</xdr:colOff>
      <xdr:row>25</xdr:row>
      <xdr:rowOff>95250</xdr:rowOff>
    </xdr:from>
    <xdr:ext cx="1276350" cy="1485900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19575" y="3952875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400050</xdr:colOff>
      <xdr:row>119</xdr:row>
      <xdr:rowOff>95250</xdr:rowOff>
    </xdr:from>
    <xdr:to>
      <xdr:col>36</xdr:col>
      <xdr:colOff>323850</xdr:colOff>
      <xdr:row>125</xdr:row>
      <xdr:rowOff>57150</xdr:rowOff>
    </xdr:to>
    <xdr:sp>
      <xdr:nvSpPr>
        <xdr:cNvPr id="1" name="AutoShape 12">
          <a:hlinkClick r:id="rId1"/>
        </xdr:cNvPr>
        <xdr:cNvSpPr>
          <a:spLocks/>
        </xdr:cNvSpPr>
      </xdr:nvSpPr>
      <xdr:spPr>
        <a:xfrm>
          <a:off x="22955250" y="25031700"/>
          <a:ext cx="1343025" cy="933450"/>
        </a:xfrm>
        <a:prstGeom prst="lef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69</xdr:row>
      <xdr:rowOff>152400</xdr:rowOff>
    </xdr:from>
    <xdr:ext cx="1276350" cy="1485900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171825" y="10887075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247650</xdr:colOff>
      <xdr:row>38</xdr:row>
      <xdr:rowOff>161925</xdr:rowOff>
    </xdr:from>
    <xdr:ext cx="1543050" cy="1143000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3955375" y="6962775"/>
          <a:ext cx="1543050" cy="1143000"/>
        </a:xfrm>
        <a:prstGeom prst="rightArrow">
          <a:avLst>
            <a:gd name="adj1" fmla="val 26189"/>
            <a:gd name="adj2" fmla="val -26828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بستن حسابهای موقت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</xdr:col>
      <xdr:colOff>285750</xdr:colOff>
      <xdr:row>6</xdr:row>
      <xdr:rowOff>47625</xdr:rowOff>
    </xdr:from>
    <xdr:to>
      <xdr:col>2</xdr:col>
      <xdr:colOff>590550</xdr:colOff>
      <xdr:row>6</xdr:row>
      <xdr:rowOff>171450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1762125" y="1219200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7</xdr:row>
      <xdr:rowOff>19050</xdr:rowOff>
    </xdr:from>
    <xdr:to>
      <xdr:col>2</xdr:col>
      <xdr:colOff>590550</xdr:colOff>
      <xdr:row>7</xdr:row>
      <xdr:rowOff>133350</xdr:rowOff>
    </xdr:to>
    <xdr:sp>
      <xdr:nvSpPr>
        <xdr:cNvPr id="3" name="AutoShape 16">
          <a:hlinkClick r:id="rId3"/>
        </xdr:cNvPr>
        <xdr:cNvSpPr>
          <a:spLocks/>
        </xdr:cNvSpPr>
      </xdr:nvSpPr>
      <xdr:spPr>
        <a:xfrm>
          <a:off x="1762125" y="1419225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8</xdr:row>
      <xdr:rowOff>19050</xdr:rowOff>
    </xdr:from>
    <xdr:to>
      <xdr:col>2</xdr:col>
      <xdr:colOff>590550</xdr:colOff>
      <xdr:row>8</xdr:row>
      <xdr:rowOff>133350</xdr:rowOff>
    </xdr:to>
    <xdr:sp>
      <xdr:nvSpPr>
        <xdr:cNvPr id="4" name="AutoShape 17">
          <a:hlinkClick r:id="rId4"/>
        </xdr:cNvPr>
        <xdr:cNvSpPr>
          <a:spLocks/>
        </xdr:cNvSpPr>
      </xdr:nvSpPr>
      <xdr:spPr>
        <a:xfrm>
          <a:off x="1762125" y="1571625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9</xdr:row>
      <xdr:rowOff>19050</xdr:rowOff>
    </xdr:from>
    <xdr:to>
      <xdr:col>2</xdr:col>
      <xdr:colOff>590550</xdr:colOff>
      <xdr:row>9</xdr:row>
      <xdr:rowOff>133350</xdr:rowOff>
    </xdr:to>
    <xdr:sp>
      <xdr:nvSpPr>
        <xdr:cNvPr id="5" name="AutoShape 18">
          <a:hlinkClick r:id="rId5"/>
        </xdr:cNvPr>
        <xdr:cNvSpPr>
          <a:spLocks/>
        </xdr:cNvSpPr>
      </xdr:nvSpPr>
      <xdr:spPr>
        <a:xfrm>
          <a:off x="1762125" y="1724025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11</xdr:row>
      <xdr:rowOff>19050</xdr:rowOff>
    </xdr:from>
    <xdr:to>
      <xdr:col>2</xdr:col>
      <xdr:colOff>590550</xdr:colOff>
      <xdr:row>11</xdr:row>
      <xdr:rowOff>133350</xdr:rowOff>
    </xdr:to>
    <xdr:sp>
      <xdr:nvSpPr>
        <xdr:cNvPr id="6" name="AutoShape 19">
          <a:hlinkClick r:id="rId6"/>
        </xdr:cNvPr>
        <xdr:cNvSpPr>
          <a:spLocks/>
        </xdr:cNvSpPr>
      </xdr:nvSpPr>
      <xdr:spPr>
        <a:xfrm>
          <a:off x="1762125" y="2028825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10</xdr:row>
      <xdr:rowOff>19050</xdr:rowOff>
    </xdr:from>
    <xdr:to>
      <xdr:col>2</xdr:col>
      <xdr:colOff>590550</xdr:colOff>
      <xdr:row>10</xdr:row>
      <xdr:rowOff>133350</xdr:rowOff>
    </xdr:to>
    <xdr:sp>
      <xdr:nvSpPr>
        <xdr:cNvPr id="7" name="AutoShape 20">
          <a:hlinkClick r:id="rId7"/>
        </xdr:cNvPr>
        <xdr:cNvSpPr>
          <a:spLocks/>
        </xdr:cNvSpPr>
      </xdr:nvSpPr>
      <xdr:spPr>
        <a:xfrm>
          <a:off x="1762125" y="1876425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12</xdr:row>
      <xdr:rowOff>19050</xdr:rowOff>
    </xdr:from>
    <xdr:to>
      <xdr:col>2</xdr:col>
      <xdr:colOff>590550</xdr:colOff>
      <xdr:row>12</xdr:row>
      <xdr:rowOff>133350</xdr:rowOff>
    </xdr:to>
    <xdr:sp>
      <xdr:nvSpPr>
        <xdr:cNvPr id="8" name="AutoShape 21">
          <a:hlinkClick r:id="rId8"/>
        </xdr:cNvPr>
        <xdr:cNvSpPr>
          <a:spLocks/>
        </xdr:cNvSpPr>
      </xdr:nvSpPr>
      <xdr:spPr>
        <a:xfrm>
          <a:off x="1762125" y="2181225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13</xdr:row>
      <xdr:rowOff>19050</xdr:rowOff>
    </xdr:from>
    <xdr:to>
      <xdr:col>2</xdr:col>
      <xdr:colOff>590550</xdr:colOff>
      <xdr:row>13</xdr:row>
      <xdr:rowOff>142875</xdr:rowOff>
    </xdr:to>
    <xdr:sp>
      <xdr:nvSpPr>
        <xdr:cNvPr id="9" name="AutoShape 22">
          <a:hlinkClick r:id="rId9"/>
        </xdr:cNvPr>
        <xdr:cNvSpPr>
          <a:spLocks/>
        </xdr:cNvSpPr>
      </xdr:nvSpPr>
      <xdr:spPr>
        <a:xfrm>
          <a:off x="1762125" y="233362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14</xdr:row>
      <xdr:rowOff>19050</xdr:rowOff>
    </xdr:from>
    <xdr:to>
      <xdr:col>2</xdr:col>
      <xdr:colOff>590550</xdr:colOff>
      <xdr:row>14</xdr:row>
      <xdr:rowOff>133350</xdr:rowOff>
    </xdr:to>
    <xdr:sp>
      <xdr:nvSpPr>
        <xdr:cNvPr id="10" name="AutoShape 23">
          <a:hlinkClick r:id="rId10"/>
        </xdr:cNvPr>
        <xdr:cNvSpPr>
          <a:spLocks/>
        </xdr:cNvSpPr>
      </xdr:nvSpPr>
      <xdr:spPr>
        <a:xfrm>
          <a:off x="1762125" y="2495550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15</xdr:row>
      <xdr:rowOff>19050</xdr:rowOff>
    </xdr:from>
    <xdr:to>
      <xdr:col>2</xdr:col>
      <xdr:colOff>590550</xdr:colOff>
      <xdr:row>15</xdr:row>
      <xdr:rowOff>133350</xdr:rowOff>
    </xdr:to>
    <xdr:sp>
      <xdr:nvSpPr>
        <xdr:cNvPr id="11" name="AutoShape 24">
          <a:hlinkClick r:id="rId11"/>
        </xdr:cNvPr>
        <xdr:cNvSpPr>
          <a:spLocks/>
        </xdr:cNvSpPr>
      </xdr:nvSpPr>
      <xdr:spPr>
        <a:xfrm>
          <a:off x="1762125" y="2647950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16</xdr:row>
      <xdr:rowOff>19050</xdr:rowOff>
    </xdr:from>
    <xdr:to>
      <xdr:col>2</xdr:col>
      <xdr:colOff>590550</xdr:colOff>
      <xdr:row>16</xdr:row>
      <xdr:rowOff>133350</xdr:rowOff>
    </xdr:to>
    <xdr:sp>
      <xdr:nvSpPr>
        <xdr:cNvPr id="12" name="AutoShape 25">
          <a:hlinkClick r:id="rId12"/>
        </xdr:cNvPr>
        <xdr:cNvSpPr>
          <a:spLocks/>
        </xdr:cNvSpPr>
      </xdr:nvSpPr>
      <xdr:spPr>
        <a:xfrm>
          <a:off x="1762125" y="2800350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17</xdr:row>
      <xdr:rowOff>19050</xdr:rowOff>
    </xdr:from>
    <xdr:to>
      <xdr:col>2</xdr:col>
      <xdr:colOff>590550</xdr:colOff>
      <xdr:row>17</xdr:row>
      <xdr:rowOff>133350</xdr:rowOff>
    </xdr:to>
    <xdr:sp>
      <xdr:nvSpPr>
        <xdr:cNvPr id="13" name="AutoShape 26">
          <a:hlinkClick r:id="rId13"/>
        </xdr:cNvPr>
        <xdr:cNvSpPr>
          <a:spLocks/>
        </xdr:cNvSpPr>
      </xdr:nvSpPr>
      <xdr:spPr>
        <a:xfrm>
          <a:off x="1762125" y="2952750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18</xdr:row>
      <xdr:rowOff>19050</xdr:rowOff>
    </xdr:from>
    <xdr:to>
      <xdr:col>2</xdr:col>
      <xdr:colOff>590550</xdr:colOff>
      <xdr:row>18</xdr:row>
      <xdr:rowOff>133350</xdr:rowOff>
    </xdr:to>
    <xdr:sp>
      <xdr:nvSpPr>
        <xdr:cNvPr id="14" name="AutoShape 27">
          <a:hlinkClick r:id="rId14"/>
        </xdr:cNvPr>
        <xdr:cNvSpPr>
          <a:spLocks/>
        </xdr:cNvSpPr>
      </xdr:nvSpPr>
      <xdr:spPr>
        <a:xfrm>
          <a:off x="1762125" y="3105150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19</xdr:row>
      <xdr:rowOff>19050</xdr:rowOff>
    </xdr:from>
    <xdr:to>
      <xdr:col>2</xdr:col>
      <xdr:colOff>590550</xdr:colOff>
      <xdr:row>19</xdr:row>
      <xdr:rowOff>133350</xdr:rowOff>
    </xdr:to>
    <xdr:sp>
      <xdr:nvSpPr>
        <xdr:cNvPr id="15" name="AutoShape 28">
          <a:hlinkClick r:id="rId15"/>
        </xdr:cNvPr>
        <xdr:cNvSpPr>
          <a:spLocks/>
        </xdr:cNvSpPr>
      </xdr:nvSpPr>
      <xdr:spPr>
        <a:xfrm>
          <a:off x="1762125" y="3257550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20</xdr:row>
      <xdr:rowOff>19050</xdr:rowOff>
    </xdr:from>
    <xdr:to>
      <xdr:col>2</xdr:col>
      <xdr:colOff>590550</xdr:colOff>
      <xdr:row>20</xdr:row>
      <xdr:rowOff>133350</xdr:rowOff>
    </xdr:to>
    <xdr:sp>
      <xdr:nvSpPr>
        <xdr:cNvPr id="16" name="AutoShape 29">
          <a:hlinkClick r:id="rId16"/>
        </xdr:cNvPr>
        <xdr:cNvSpPr>
          <a:spLocks/>
        </xdr:cNvSpPr>
      </xdr:nvSpPr>
      <xdr:spPr>
        <a:xfrm>
          <a:off x="1762125" y="3409950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21</xdr:row>
      <xdr:rowOff>19050</xdr:rowOff>
    </xdr:from>
    <xdr:to>
      <xdr:col>2</xdr:col>
      <xdr:colOff>590550</xdr:colOff>
      <xdr:row>21</xdr:row>
      <xdr:rowOff>133350</xdr:rowOff>
    </xdr:to>
    <xdr:sp>
      <xdr:nvSpPr>
        <xdr:cNvPr id="17" name="AutoShape 30">
          <a:hlinkClick r:id="rId17"/>
        </xdr:cNvPr>
        <xdr:cNvSpPr>
          <a:spLocks/>
        </xdr:cNvSpPr>
      </xdr:nvSpPr>
      <xdr:spPr>
        <a:xfrm>
          <a:off x="1762125" y="3562350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22</xdr:row>
      <xdr:rowOff>19050</xdr:rowOff>
    </xdr:from>
    <xdr:to>
      <xdr:col>2</xdr:col>
      <xdr:colOff>590550</xdr:colOff>
      <xdr:row>22</xdr:row>
      <xdr:rowOff>142875</xdr:rowOff>
    </xdr:to>
    <xdr:sp>
      <xdr:nvSpPr>
        <xdr:cNvPr id="18" name="AutoShape 31">
          <a:hlinkClick r:id="rId18"/>
        </xdr:cNvPr>
        <xdr:cNvSpPr>
          <a:spLocks/>
        </xdr:cNvSpPr>
      </xdr:nvSpPr>
      <xdr:spPr>
        <a:xfrm>
          <a:off x="1762125" y="3714750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23</xdr:row>
      <xdr:rowOff>19050</xdr:rowOff>
    </xdr:from>
    <xdr:to>
      <xdr:col>2</xdr:col>
      <xdr:colOff>590550</xdr:colOff>
      <xdr:row>23</xdr:row>
      <xdr:rowOff>133350</xdr:rowOff>
    </xdr:to>
    <xdr:sp>
      <xdr:nvSpPr>
        <xdr:cNvPr id="19" name="AutoShape 32">
          <a:hlinkClick r:id="rId19"/>
        </xdr:cNvPr>
        <xdr:cNvSpPr>
          <a:spLocks/>
        </xdr:cNvSpPr>
      </xdr:nvSpPr>
      <xdr:spPr>
        <a:xfrm>
          <a:off x="1762125" y="3886200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24</xdr:row>
      <xdr:rowOff>19050</xdr:rowOff>
    </xdr:from>
    <xdr:to>
      <xdr:col>2</xdr:col>
      <xdr:colOff>590550</xdr:colOff>
      <xdr:row>24</xdr:row>
      <xdr:rowOff>133350</xdr:rowOff>
    </xdr:to>
    <xdr:sp>
      <xdr:nvSpPr>
        <xdr:cNvPr id="20" name="AutoShape 33">
          <a:hlinkClick r:id="rId20"/>
        </xdr:cNvPr>
        <xdr:cNvSpPr>
          <a:spLocks/>
        </xdr:cNvSpPr>
      </xdr:nvSpPr>
      <xdr:spPr>
        <a:xfrm>
          <a:off x="1762125" y="4038600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25</xdr:row>
      <xdr:rowOff>19050</xdr:rowOff>
    </xdr:from>
    <xdr:to>
      <xdr:col>2</xdr:col>
      <xdr:colOff>590550</xdr:colOff>
      <xdr:row>25</xdr:row>
      <xdr:rowOff>133350</xdr:rowOff>
    </xdr:to>
    <xdr:sp>
      <xdr:nvSpPr>
        <xdr:cNvPr id="21" name="AutoShape 34">
          <a:hlinkClick r:id="rId21"/>
        </xdr:cNvPr>
        <xdr:cNvSpPr>
          <a:spLocks/>
        </xdr:cNvSpPr>
      </xdr:nvSpPr>
      <xdr:spPr>
        <a:xfrm>
          <a:off x="1762125" y="4191000"/>
          <a:ext cx="304800" cy="11430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19050</xdr:rowOff>
    </xdr:from>
    <xdr:to>
      <xdr:col>2</xdr:col>
      <xdr:colOff>590550</xdr:colOff>
      <xdr:row>5</xdr:row>
      <xdr:rowOff>142875</xdr:rowOff>
    </xdr:to>
    <xdr:sp>
      <xdr:nvSpPr>
        <xdr:cNvPr id="22" name="AutoShape 35">
          <a:hlinkClick r:id="rId22"/>
        </xdr:cNvPr>
        <xdr:cNvSpPr>
          <a:spLocks/>
        </xdr:cNvSpPr>
      </xdr:nvSpPr>
      <xdr:spPr>
        <a:xfrm>
          <a:off x="1762125" y="1028700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26</xdr:row>
      <xdr:rowOff>38100</xdr:rowOff>
    </xdr:from>
    <xdr:to>
      <xdr:col>2</xdr:col>
      <xdr:colOff>647700</xdr:colOff>
      <xdr:row>27</xdr:row>
      <xdr:rowOff>123825</xdr:rowOff>
    </xdr:to>
    <xdr:sp>
      <xdr:nvSpPr>
        <xdr:cNvPr id="23" name="AutoShape 37">
          <a:hlinkClick r:id="rId23"/>
        </xdr:cNvPr>
        <xdr:cNvSpPr>
          <a:spLocks/>
        </xdr:cNvSpPr>
      </xdr:nvSpPr>
      <xdr:spPr>
        <a:xfrm>
          <a:off x="1666875" y="4371975"/>
          <a:ext cx="457200" cy="238125"/>
        </a:xfrm>
        <a:prstGeom prst="curvedLef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552450</xdr:colOff>
      <xdr:row>23</xdr:row>
      <xdr:rowOff>104775</xdr:rowOff>
    </xdr:from>
    <xdr:ext cx="1276350" cy="1485900"/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3952875" y="3657600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571500</xdr:colOff>
      <xdr:row>12</xdr:row>
      <xdr:rowOff>66675</xdr:rowOff>
    </xdr:from>
    <xdr:ext cx="1276350" cy="1485900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9534525" y="2209800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21</xdr:row>
      <xdr:rowOff>142875</xdr:rowOff>
    </xdr:from>
    <xdr:ext cx="1276350" cy="1485900"/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438650" y="3457575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428625</xdr:colOff>
      <xdr:row>31</xdr:row>
      <xdr:rowOff>9525</xdr:rowOff>
    </xdr:from>
    <xdr:ext cx="1276350" cy="1485900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657600" y="4810125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11</xdr:row>
      <xdr:rowOff>133350</xdr:rowOff>
    </xdr:from>
    <xdr:to>
      <xdr:col>15</xdr:col>
      <xdr:colOff>38100</xdr:colOff>
      <xdr:row>17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9334500" y="1876425"/>
          <a:ext cx="1476375" cy="8096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حساب خلاصه سود و زیان</a:t>
          </a:r>
        </a:p>
      </xdr:txBody>
    </xdr:sp>
    <xdr:clientData/>
  </xdr:twoCellAnchor>
  <xdr:oneCellAnchor>
    <xdr:from>
      <xdr:col>13</xdr:col>
      <xdr:colOff>152400</xdr:colOff>
      <xdr:row>20</xdr:row>
      <xdr:rowOff>28575</xdr:rowOff>
    </xdr:from>
    <xdr:ext cx="1476375" cy="866775"/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9296400" y="3143250"/>
          <a:ext cx="1476375" cy="86677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سند حسابداری
</a:t>
          </a:r>
        </a:p>
      </xdr:txBody>
    </xdr:sp>
    <xdr:clientData/>
  </xdr:oneCellAnchor>
  <xdr:oneCellAnchor>
    <xdr:from>
      <xdr:col>13</xdr:col>
      <xdr:colOff>419100</xdr:colOff>
      <xdr:row>28</xdr:row>
      <xdr:rowOff>28575</xdr:rowOff>
    </xdr:from>
    <xdr:ext cx="1276350" cy="1485900"/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9563100" y="4419600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24:M2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1" customWidth="1"/>
  </cols>
  <sheetData>
    <row r="24" ht="12.75">
      <c r="M24" s="1" t="s">
        <v>135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5:I26"/>
  <sheetViews>
    <sheetView zoomScalePageLayoutView="0" workbookViewId="0" topLeftCell="H1">
      <selection activeCell="G9" sqref="G9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14.28125" style="2" customWidth="1"/>
    <col min="8" max="8" width="20.421875" style="2" customWidth="1"/>
    <col min="9" max="16384" width="9.140625" style="2" customWidth="1"/>
  </cols>
  <sheetData>
    <row r="5" ht="12">
      <c r="G5" s="3" t="s">
        <v>74</v>
      </c>
    </row>
    <row r="6" ht="12">
      <c r="G6" s="3" t="s">
        <v>124</v>
      </c>
    </row>
    <row r="7" ht="12.75" thickBot="1">
      <c r="G7" s="3" t="s">
        <v>125</v>
      </c>
    </row>
    <row r="8" spans="6:8" ht="12.75" thickBot="1">
      <c r="F8" s="135" t="str">
        <f>ترازآزمایشی!G7</f>
        <v>بستانکار</v>
      </c>
      <c r="G8" s="136" t="str">
        <f>ترازآزمایشی!H7</f>
        <v>بدهکار</v>
      </c>
      <c r="H8" s="127" t="str">
        <f>ترازآزمایشی!J7</f>
        <v>نام حساب</v>
      </c>
    </row>
    <row r="9" spans="6:8" ht="12">
      <c r="F9" s="137"/>
      <c r="G9" s="122">
        <f>ترازنامه!G7</f>
        <v>3785900</v>
      </c>
      <c r="H9" s="18" t="str">
        <f>ترازنامه!H7</f>
        <v>بانک</v>
      </c>
    </row>
    <row r="10" spans="6:8" ht="12">
      <c r="F10" s="137"/>
      <c r="G10" s="122">
        <f>ترازنامه!G8</f>
        <v>1300000</v>
      </c>
      <c r="H10" s="18" t="str">
        <f>ترازنامه!H8</f>
        <v>ح دریافتنی</v>
      </c>
    </row>
    <row r="11" spans="6:8" ht="12">
      <c r="F11" s="137"/>
      <c r="G11" s="122">
        <f>ترازنامه!G9</f>
        <v>330000</v>
      </c>
      <c r="H11" s="18" t="str">
        <f>ترازنامه!H9</f>
        <v>اسناد دریافتنی</v>
      </c>
    </row>
    <row r="12" spans="6:8" ht="12">
      <c r="F12" s="137"/>
      <c r="G12" s="122">
        <f>ترازنامه!G10</f>
        <v>120000</v>
      </c>
      <c r="H12" s="18" t="str">
        <f>ترازنامه!H10</f>
        <v>پ پ بیمه</v>
      </c>
    </row>
    <row r="13" spans="6:8" ht="12">
      <c r="F13" s="137"/>
      <c r="G13" s="122">
        <f>ترازنامه!G11</f>
        <v>180000</v>
      </c>
      <c r="H13" s="18" t="str">
        <f>ترازنامه!H11</f>
        <v>پ پ اجاره</v>
      </c>
    </row>
    <row r="14" spans="6:8" ht="12">
      <c r="F14" s="137"/>
      <c r="G14" s="122">
        <f>ترازنامه!G12</f>
        <v>300000</v>
      </c>
      <c r="H14" s="18" t="str">
        <f>ترازنامه!H12</f>
        <v>پ پ خرید کالا</v>
      </c>
    </row>
    <row r="15" spans="6:8" ht="12">
      <c r="F15" s="137"/>
      <c r="G15" s="122">
        <f>ترازنامه!G13</f>
        <v>150000</v>
      </c>
      <c r="H15" s="18" t="str">
        <f>ترازنامه!H13</f>
        <v>موجودی کالا</v>
      </c>
    </row>
    <row r="16" spans="6:8" ht="12">
      <c r="F16" s="137"/>
      <c r="G16" s="122">
        <f>ترازنامه!G14</f>
        <v>40000</v>
      </c>
      <c r="H16" s="18" t="str">
        <f>ترازنامه!H14</f>
        <v>ملزومات</v>
      </c>
    </row>
    <row r="17" spans="6:8" ht="12">
      <c r="F17" s="137"/>
      <c r="G17" s="122">
        <f>ترازنامه!G18</f>
        <v>1200000</v>
      </c>
      <c r="H17" s="18" t="str">
        <f>ترازنامه!H18</f>
        <v>اثاثه</v>
      </c>
    </row>
    <row r="18" spans="6:8" ht="12">
      <c r="F18" s="138">
        <f>ترازنامه!E7</f>
        <v>2000000</v>
      </c>
      <c r="G18" s="139"/>
      <c r="H18" s="18" t="str">
        <f>ترازنامه!F7</f>
        <v>ح پرداختنی</v>
      </c>
    </row>
    <row r="19" spans="6:8" ht="12">
      <c r="F19" s="138">
        <f>ترازنامه!E8</f>
        <v>200000</v>
      </c>
      <c r="G19" s="139"/>
      <c r="H19" s="18" t="str">
        <f>ترازنامه!F8</f>
        <v>اسناد پرداختنی</v>
      </c>
    </row>
    <row r="20" spans="6:8" ht="12.75" thickBot="1">
      <c r="F20" s="138">
        <f>ترازنامه!E18</f>
        <v>5205900</v>
      </c>
      <c r="G20" s="139"/>
      <c r="H20" s="18" t="str">
        <f>ترازنامه!F18</f>
        <v>سرمایه</v>
      </c>
    </row>
    <row r="21" spans="6:8" ht="12.75" thickBot="1">
      <c r="F21" s="125">
        <f>SUM(F9:F20)</f>
        <v>7405900</v>
      </c>
      <c r="G21" s="126">
        <f>SUM(G9:G20)</f>
        <v>7405900</v>
      </c>
      <c r="H21" s="127" t="s">
        <v>73</v>
      </c>
    </row>
    <row r="22" spans="6:9" ht="12">
      <c r="F22" s="16"/>
      <c r="G22" s="16"/>
      <c r="H22" s="4"/>
      <c r="I22" s="4"/>
    </row>
    <row r="23" spans="6:9" ht="12">
      <c r="F23" s="16"/>
      <c r="G23" s="16"/>
      <c r="H23" s="4"/>
      <c r="I23" s="4"/>
    </row>
    <row r="24" spans="6:9" ht="12">
      <c r="F24" s="16"/>
      <c r="G24" s="16"/>
      <c r="H24" s="4"/>
      <c r="I24" s="4"/>
    </row>
    <row r="25" spans="6:9" ht="12">
      <c r="F25" s="16"/>
      <c r="G25" s="16"/>
      <c r="H25" s="4"/>
      <c r="I25" s="4"/>
    </row>
    <row r="26" spans="6:9" ht="12">
      <c r="F26" s="4"/>
      <c r="G26" s="4"/>
      <c r="H26" s="4"/>
      <c r="I26" s="4"/>
    </row>
    <row r="30" ht="12.75"/>
    <row r="31" ht="12.75"/>
    <row r="32" ht="12.75"/>
    <row r="33" ht="12.75"/>
    <row r="34" ht="12.75"/>
    <row r="35" ht="12.75"/>
    <row r="36" ht="12.75"/>
    <row r="37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3:R32"/>
  <sheetViews>
    <sheetView tabSelected="1" zoomScalePageLayoutView="0" workbookViewId="0" topLeftCell="D1">
      <selection activeCell="D1" sqref="D1"/>
    </sheetView>
  </sheetViews>
  <sheetFormatPr defaultColWidth="9.140625" defaultRowHeight="12.75"/>
  <cols>
    <col min="1" max="3" width="9.140625" style="2" customWidth="1"/>
    <col min="4" max="4" width="14.140625" style="2" customWidth="1"/>
    <col min="5" max="5" width="14.421875" style="2" customWidth="1"/>
    <col min="6" max="6" width="9.140625" style="2" customWidth="1"/>
    <col min="7" max="7" width="28.7109375" style="2" customWidth="1"/>
    <col min="8" max="8" width="12.00390625" style="2" customWidth="1"/>
    <col min="9" max="9" width="12.421875" style="2" customWidth="1"/>
    <col min="10" max="10" width="9.140625" style="2" customWidth="1"/>
    <col min="11" max="11" width="13.140625" style="2" customWidth="1"/>
    <col min="12" max="12" width="13.00390625" style="2" customWidth="1"/>
    <col min="13" max="13" width="9.140625" style="2" customWidth="1"/>
    <col min="14" max="14" width="12.140625" style="2" customWidth="1"/>
    <col min="15" max="15" width="12.57421875" style="2" customWidth="1"/>
    <col min="16" max="16" width="9.140625" style="2" customWidth="1"/>
    <col min="17" max="17" width="12.28125" style="2" customWidth="1"/>
    <col min="18" max="18" width="12.7109375" style="2" customWidth="1"/>
    <col min="19" max="16384" width="9.140625" style="2" customWidth="1"/>
  </cols>
  <sheetData>
    <row r="3" spans="11:18" ht="12">
      <c r="K3" s="193" t="s">
        <v>126</v>
      </c>
      <c r="L3" s="193"/>
      <c r="N3" s="193" t="str">
        <f>G14</f>
        <v>پ پ اجاره</v>
      </c>
      <c r="O3" s="193"/>
      <c r="Q3" s="193" t="str">
        <f>G20</f>
        <v>ح پرداختنی</v>
      </c>
      <c r="R3" s="193"/>
    </row>
    <row r="4" spans="11:18" ht="12">
      <c r="K4" s="189">
        <f>D23</f>
        <v>7405900</v>
      </c>
      <c r="L4" s="191">
        <f>E9</f>
        <v>7405900</v>
      </c>
      <c r="N4" s="189">
        <f>D14</f>
        <v>180000</v>
      </c>
      <c r="O4" s="191">
        <f>ترازنامه!G11</f>
        <v>180000</v>
      </c>
      <c r="Q4" s="189">
        <f>ترازنامه!E7</f>
        <v>2000000</v>
      </c>
      <c r="R4" s="191">
        <f>E20</f>
        <v>2000000</v>
      </c>
    </row>
    <row r="5" spans="11:18" ht="12">
      <c r="K5" s="190"/>
      <c r="L5" s="192"/>
      <c r="N5" s="190"/>
      <c r="O5" s="192"/>
      <c r="Q5" s="190"/>
      <c r="R5" s="192"/>
    </row>
    <row r="6" spans="11:18" ht="12">
      <c r="K6" s="3">
        <f>IF(K4=L4,0)</f>
        <v>0</v>
      </c>
      <c r="L6" s="140">
        <f>IF(L4=K4,0)</f>
        <v>0</v>
      </c>
      <c r="N6" s="3">
        <f>IF(N4=O4,0)</f>
        <v>0</v>
      </c>
      <c r="O6" s="140">
        <f>IF(O4=N4,0)</f>
        <v>0</v>
      </c>
      <c r="Q6" s="3">
        <f>IF(Q4=R4,0)</f>
        <v>0</v>
      </c>
      <c r="R6" s="140">
        <f>IF(R4=Q4,0)</f>
        <v>0</v>
      </c>
    </row>
    <row r="7" spans="4:7" ht="12.75" thickBot="1">
      <c r="D7" s="2">
        <v>1</v>
      </c>
      <c r="E7" s="2" t="s">
        <v>12</v>
      </c>
      <c r="F7" s="147"/>
      <c r="G7" s="147"/>
    </row>
    <row r="8" spans="4:7" ht="12.75" thickBot="1">
      <c r="D8" s="132" t="s">
        <v>7</v>
      </c>
      <c r="E8" s="133" t="s">
        <v>6</v>
      </c>
      <c r="F8" s="133" t="s">
        <v>15</v>
      </c>
      <c r="G8" s="141" t="s">
        <v>2</v>
      </c>
    </row>
    <row r="9" spans="4:18" ht="12">
      <c r="D9" s="10"/>
      <c r="E9" s="11">
        <f>SUM(D10:D18)</f>
        <v>7405900</v>
      </c>
      <c r="F9" s="12"/>
      <c r="G9" s="13" t="str">
        <f>K3</f>
        <v>تراز اختتامی</v>
      </c>
      <c r="K9" s="193" t="str">
        <f>G10</f>
        <v>بانک</v>
      </c>
      <c r="L9" s="193"/>
      <c r="N9" s="193" t="str">
        <f>G15</f>
        <v>پ پ خرید کالا</v>
      </c>
      <c r="O9" s="193"/>
      <c r="Q9" s="193" t="str">
        <f>G21</f>
        <v>اسناد پرداختنی</v>
      </c>
      <c r="R9" s="193"/>
    </row>
    <row r="10" spans="4:18" ht="12">
      <c r="D10" s="15">
        <f>'تراز آزمایشی اختتامی'!G9</f>
        <v>3785900</v>
      </c>
      <c r="E10" s="4"/>
      <c r="F10" s="4"/>
      <c r="G10" s="142" t="str">
        <f>'تراز آزمایشی اختتامی'!H9</f>
        <v>بانک</v>
      </c>
      <c r="K10" s="189">
        <f>D10</f>
        <v>3785900</v>
      </c>
      <c r="L10" s="191">
        <f>ترازنامه!G7</f>
        <v>3785900</v>
      </c>
      <c r="N10" s="189">
        <f>D15</f>
        <v>300000</v>
      </c>
      <c r="O10" s="191">
        <f>ترازنامه!G12</f>
        <v>300000</v>
      </c>
      <c r="Q10" s="189">
        <f>ترازنامه!E8</f>
        <v>200000</v>
      </c>
      <c r="R10" s="191">
        <f>E21</f>
        <v>200000</v>
      </c>
    </row>
    <row r="11" spans="4:18" ht="12">
      <c r="D11" s="15">
        <f>'تراز آزمایشی اختتامی'!G10</f>
        <v>1300000</v>
      </c>
      <c r="E11" s="4"/>
      <c r="F11" s="4"/>
      <c r="G11" s="142" t="str">
        <f>'تراز آزمایشی اختتامی'!H10</f>
        <v>ح دریافتنی</v>
      </c>
      <c r="K11" s="190"/>
      <c r="L11" s="192"/>
      <c r="N11" s="190"/>
      <c r="O11" s="192"/>
      <c r="Q11" s="190"/>
      <c r="R11" s="192"/>
    </row>
    <row r="12" spans="4:18" ht="12">
      <c r="D12" s="15">
        <f>'تراز آزمایشی اختتامی'!G11</f>
        <v>330000</v>
      </c>
      <c r="E12" s="4"/>
      <c r="F12" s="4"/>
      <c r="G12" s="142" t="str">
        <f>'تراز آزمایشی اختتامی'!H11</f>
        <v>اسناد دریافتنی</v>
      </c>
      <c r="K12" s="3">
        <f>IF(K10=L10,0)</f>
        <v>0</v>
      </c>
      <c r="L12" s="140">
        <f>IF(L10=K10,0)</f>
        <v>0</v>
      </c>
      <c r="N12" s="3">
        <f>IF(N10=O10,0)</f>
        <v>0</v>
      </c>
      <c r="O12" s="140">
        <f>IF(O10=N10,0)</f>
        <v>0</v>
      </c>
      <c r="Q12" s="3">
        <f>IF(Q10=R10,0)</f>
        <v>0</v>
      </c>
      <c r="R12" s="140">
        <f>IF(R10=Q10,0)</f>
        <v>0</v>
      </c>
    </row>
    <row r="13" spans="4:12" ht="12">
      <c r="D13" s="15">
        <f>'تراز آزمایشی اختتامی'!G12</f>
        <v>120000</v>
      </c>
      <c r="E13" s="4"/>
      <c r="F13" s="4"/>
      <c r="G13" s="142" t="str">
        <f>'تراز آزمایشی اختتامی'!H12</f>
        <v>پ پ بیمه</v>
      </c>
      <c r="L13" s="4"/>
    </row>
    <row r="14" spans="4:12" ht="12">
      <c r="D14" s="15">
        <f>'تراز آزمایشی اختتامی'!G13</f>
        <v>180000</v>
      </c>
      <c r="E14" s="4"/>
      <c r="F14" s="4"/>
      <c r="G14" s="142" t="str">
        <f>'تراز آزمایشی اختتامی'!H13</f>
        <v>پ پ اجاره</v>
      </c>
      <c r="L14" s="4"/>
    </row>
    <row r="15" spans="4:12" ht="12">
      <c r="D15" s="15">
        <f>'تراز آزمایشی اختتامی'!G14</f>
        <v>300000</v>
      </c>
      <c r="E15" s="4"/>
      <c r="F15" s="4"/>
      <c r="G15" s="142" t="str">
        <f>'تراز آزمایشی اختتامی'!H14</f>
        <v>پ پ خرید کالا</v>
      </c>
      <c r="L15" s="4"/>
    </row>
    <row r="16" spans="4:12" ht="12">
      <c r="D16" s="15">
        <f>'تراز آزمایشی اختتامی'!G15</f>
        <v>150000</v>
      </c>
      <c r="E16" s="4"/>
      <c r="F16" s="4"/>
      <c r="G16" s="142" t="str">
        <f>'تراز آزمایشی اختتامی'!H15</f>
        <v>موجودی کالا</v>
      </c>
      <c r="L16" s="4"/>
    </row>
    <row r="17" spans="4:18" ht="12">
      <c r="D17" s="15">
        <f>'تراز آزمایشی اختتامی'!G16</f>
        <v>40000</v>
      </c>
      <c r="E17" s="4"/>
      <c r="F17" s="4"/>
      <c r="G17" s="142" t="str">
        <f>'تراز آزمایشی اختتامی'!H16</f>
        <v>ملزومات</v>
      </c>
      <c r="K17" s="193" t="str">
        <f>G11</f>
        <v>ح دریافتنی</v>
      </c>
      <c r="L17" s="193"/>
      <c r="N17" s="193" t="str">
        <f>G16</f>
        <v>موجودی کالا</v>
      </c>
      <c r="O17" s="193"/>
      <c r="Q17" s="193" t="str">
        <f>G22</f>
        <v>سرمایه</v>
      </c>
      <c r="R17" s="193"/>
    </row>
    <row r="18" spans="4:18" ht="12">
      <c r="D18" s="15">
        <f>'تراز آزمایشی اختتامی'!G17</f>
        <v>1200000</v>
      </c>
      <c r="E18" s="4"/>
      <c r="F18" s="4"/>
      <c r="G18" s="142" t="str">
        <f>'تراز آزمایشی اختتامی'!H17</f>
        <v>اثاثه</v>
      </c>
      <c r="K18" s="189">
        <f>D11</f>
        <v>1300000</v>
      </c>
      <c r="L18" s="191">
        <f>ترازنامه!G8</f>
        <v>1300000</v>
      </c>
      <c r="N18" s="189">
        <f>D16</f>
        <v>150000</v>
      </c>
      <c r="O18" s="191">
        <f>ترازنامه!G13</f>
        <v>150000</v>
      </c>
      <c r="Q18" s="189">
        <f>ترازنامه!E18</f>
        <v>5205900</v>
      </c>
      <c r="R18" s="191">
        <f>E22</f>
        <v>5205900</v>
      </c>
    </row>
    <row r="19" spans="4:18" ht="12">
      <c r="D19" s="19"/>
      <c r="E19" s="20"/>
      <c r="F19" s="20"/>
      <c r="G19" s="21" t="s">
        <v>127</v>
      </c>
      <c r="K19" s="190"/>
      <c r="L19" s="192"/>
      <c r="N19" s="190"/>
      <c r="O19" s="192"/>
      <c r="Q19" s="190"/>
      <c r="R19" s="192"/>
    </row>
    <row r="20" spans="4:18" ht="12">
      <c r="D20" s="31"/>
      <c r="E20" s="32">
        <f>'تراز آزمایشی اختتامی'!F18</f>
        <v>2000000</v>
      </c>
      <c r="F20" s="4"/>
      <c r="G20" s="17" t="str">
        <f>'تراز آزمایشی اختتامی'!H18</f>
        <v>ح پرداختنی</v>
      </c>
      <c r="K20" s="3">
        <f>IF(K18=L18,0)</f>
        <v>0</v>
      </c>
      <c r="L20" s="140">
        <f>IF(L18=K18,0)</f>
        <v>0</v>
      </c>
      <c r="N20" s="3">
        <f>IF(N18=O18,0)</f>
        <v>0</v>
      </c>
      <c r="O20" s="140">
        <f>IF(O18=N18,0)</f>
        <v>0</v>
      </c>
      <c r="Q20" s="3">
        <f>IF(Q18=R18,0)</f>
        <v>0</v>
      </c>
      <c r="R20" s="140">
        <f>IF(R18=Q18,0)</f>
        <v>0</v>
      </c>
    </row>
    <row r="21" spans="4:12" ht="12">
      <c r="D21" s="31"/>
      <c r="E21" s="32">
        <f>'تراز آزمایشی اختتامی'!F19</f>
        <v>200000</v>
      </c>
      <c r="F21" s="4"/>
      <c r="G21" s="17" t="str">
        <f>'تراز آزمایشی اختتامی'!H19</f>
        <v>اسناد پرداختنی</v>
      </c>
      <c r="L21" s="4"/>
    </row>
    <row r="22" spans="4:7" ht="12">
      <c r="D22" s="31"/>
      <c r="E22" s="32">
        <f>'تراز آزمایشی اختتامی'!F20</f>
        <v>5205900</v>
      </c>
      <c r="F22" s="4"/>
      <c r="G22" s="17" t="str">
        <f>'تراز آزمایشی اختتامی'!H20</f>
        <v>سرمایه</v>
      </c>
    </row>
    <row r="23" spans="4:15" ht="12.75" thickBot="1">
      <c r="D23" s="52">
        <f>SUM(E20:E22)</f>
        <v>7405900</v>
      </c>
      <c r="E23" s="37"/>
      <c r="F23" s="37"/>
      <c r="G23" s="143" t="str">
        <f>K3</f>
        <v>تراز اختتامی</v>
      </c>
      <c r="K23" s="193" t="str">
        <f>G12</f>
        <v>اسناد دریافتنی</v>
      </c>
      <c r="L23" s="193"/>
      <c r="N23" s="193" t="str">
        <f>G17</f>
        <v>ملزومات</v>
      </c>
      <c r="O23" s="193"/>
    </row>
    <row r="24" spans="11:15" ht="12">
      <c r="K24" s="189">
        <f>D12</f>
        <v>330000</v>
      </c>
      <c r="L24" s="191">
        <f>ترازنامه!G9</f>
        <v>330000</v>
      </c>
      <c r="N24" s="189">
        <f>D17</f>
        <v>40000</v>
      </c>
      <c r="O24" s="191">
        <f>ترازنامه!G14</f>
        <v>40000</v>
      </c>
    </row>
    <row r="25" spans="11:15" ht="12">
      <c r="K25" s="190"/>
      <c r="L25" s="192"/>
      <c r="N25" s="190"/>
      <c r="O25" s="192"/>
    </row>
    <row r="26" spans="11:15" ht="12.75">
      <c r="K26" s="3">
        <f>IF(K24=L24,0)</f>
        <v>0</v>
      </c>
      <c r="L26" s="140">
        <f>IF(L24=K24,0)</f>
        <v>0</v>
      </c>
      <c r="N26" s="3">
        <f>IF(N24=O24,0)</f>
        <v>0</v>
      </c>
      <c r="O26" s="140">
        <f>IF(O24=N24,0)</f>
        <v>0</v>
      </c>
    </row>
    <row r="27" ht="12.75"/>
    <row r="28" ht="12.75"/>
    <row r="29" spans="11:15" ht="12.75">
      <c r="K29" s="193" t="str">
        <f>G13</f>
        <v>پ پ بیمه</v>
      </c>
      <c r="L29" s="193"/>
      <c r="N29" s="193" t="str">
        <f>G18</f>
        <v>اثاثه</v>
      </c>
      <c r="O29" s="193"/>
    </row>
    <row r="30" spans="11:15" ht="12.75">
      <c r="K30" s="189">
        <f>D13</f>
        <v>120000</v>
      </c>
      <c r="L30" s="191">
        <f>ترازنامه!G10</f>
        <v>120000</v>
      </c>
      <c r="N30" s="189">
        <f>D18</f>
        <v>1200000</v>
      </c>
      <c r="O30" s="191">
        <f>ترازنامه!G18</f>
        <v>1200000</v>
      </c>
    </row>
    <row r="31" spans="11:15" ht="12.75">
      <c r="K31" s="190"/>
      <c r="L31" s="192"/>
      <c r="N31" s="190"/>
      <c r="O31" s="192"/>
    </row>
    <row r="32" spans="11:15" ht="12.75">
      <c r="K32" s="3">
        <f>IF(K30=L30,0)</f>
        <v>0</v>
      </c>
      <c r="L32" s="140">
        <f>IF(L30=K30,0)</f>
        <v>0</v>
      </c>
      <c r="N32" s="3">
        <f>IF(N30=O30,0)</f>
        <v>0</v>
      </c>
      <c r="O32" s="140">
        <f>IF(O30=N30,0)</f>
        <v>0</v>
      </c>
    </row>
    <row r="33" ht="12.75"/>
    <row r="34" ht="12.75"/>
  </sheetData>
  <sheetProtection/>
  <mergeCells count="40">
    <mergeCell ref="N23:O23"/>
    <mergeCell ref="N24:N25"/>
    <mergeCell ref="O24:O25"/>
    <mergeCell ref="F7:G7"/>
    <mergeCell ref="N9:O9"/>
    <mergeCell ref="N10:N11"/>
    <mergeCell ref="O10:O11"/>
    <mergeCell ref="N17:O17"/>
    <mergeCell ref="N18:N19"/>
    <mergeCell ref="O18:O19"/>
    <mergeCell ref="K3:L3"/>
    <mergeCell ref="K10:K11"/>
    <mergeCell ref="L10:L11"/>
    <mergeCell ref="K9:L9"/>
    <mergeCell ref="K29:L29"/>
    <mergeCell ref="K30:K31"/>
    <mergeCell ref="L30:L31"/>
    <mergeCell ref="K23:L23"/>
    <mergeCell ref="N29:O29"/>
    <mergeCell ref="N30:N31"/>
    <mergeCell ref="O30:O31"/>
    <mergeCell ref="K24:K25"/>
    <mergeCell ref="L24:L25"/>
    <mergeCell ref="K4:K5"/>
    <mergeCell ref="L4:L5"/>
    <mergeCell ref="K17:L17"/>
    <mergeCell ref="L18:L19"/>
    <mergeCell ref="K18:K19"/>
    <mergeCell ref="N3:O3"/>
    <mergeCell ref="N4:N5"/>
    <mergeCell ref="O4:O5"/>
    <mergeCell ref="Q3:R3"/>
    <mergeCell ref="Q4:Q5"/>
    <mergeCell ref="R4:R5"/>
    <mergeCell ref="Q18:Q19"/>
    <mergeCell ref="R18:R19"/>
    <mergeCell ref="Q9:R9"/>
    <mergeCell ref="Q10:Q11"/>
    <mergeCell ref="R10:R11"/>
    <mergeCell ref="Q17:R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12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3.7109375" style="2" customWidth="1"/>
    <col min="2" max="8" width="9.140625" style="2" customWidth="1"/>
    <col min="9" max="9" width="10.28125" style="2" customWidth="1"/>
    <col min="10" max="10" width="6.28125" style="2" customWidth="1"/>
    <col min="11" max="11" width="25.7109375" style="2" customWidth="1"/>
    <col min="12" max="12" width="4.8515625" style="2" customWidth="1"/>
    <col min="13" max="17" width="9.140625" style="2" customWidth="1"/>
    <col min="18" max="18" width="6.8515625" style="2" customWidth="1"/>
    <col min="19" max="19" width="19.140625" style="2" customWidth="1"/>
    <col min="20" max="20" width="4.57421875" style="2" customWidth="1"/>
    <col min="21" max="35" width="9.140625" style="2" customWidth="1"/>
    <col min="36" max="36" width="21.28125" style="2" customWidth="1"/>
    <col min="37" max="16384" width="9.140625" style="2" customWidth="1"/>
  </cols>
  <sheetData>
    <row r="1" ht="12">
      <c r="AH1" s="2" t="s">
        <v>110</v>
      </c>
    </row>
    <row r="2" spans="6:37" ht="12">
      <c r="F2" s="40">
        <v>1</v>
      </c>
      <c r="G2" s="25" t="s">
        <v>8</v>
      </c>
      <c r="H2" s="25"/>
      <c r="I2" s="25"/>
      <c r="J2" s="25"/>
      <c r="K2" s="25"/>
      <c r="L2" s="41"/>
      <c r="N2" s="40">
        <v>13</v>
      </c>
      <c r="O2" s="25" t="s">
        <v>8</v>
      </c>
      <c r="P2" s="25"/>
      <c r="Q2" s="25"/>
      <c r="R2" s="25"/>
      <c r="S2" s="25"/>
      <c r="T2" s="41"/>
      <c r="AE2" s="40">
        <v>21</v>
      </c>
      <c r="AF2" s="25" t="s">
        <v>8</v>
      </c>
      <c r="AG2" s="25"/>
      <c r="AH2" s="25"/>
      <c r="AI2" s="25"/>
      <c r="AJ2" s="25"/>
      <c r="AK2" s="41"/>
    </row>
    <row r="3" spans="6:37" ht="12">
      <c r="F3" s="42" t="s">
        <v>22</v>
      </c>
      <c r="G3" s="4" t="s">
        <v>10</v>
      </c>
      <c r="H3" s="4"/>
      <c r="I3" s="4"/>
      <c r="J3" s="4"/>
      <c r="K3" s="4"/>
      <c r="L3" s="43"/>
      <c r="N3" s="42"/>
      <c r="O3" s="4" t="s">
        <v>10</v>
      </c>
      <c r="P3" s="4"/>
      <c r="Q3" s="4"/>
      <c r="R3" s="4"/>
      <c r="S3" s="4"/>
      <c r="T3" s="43"/>
      <c r="AE3" s="42"/>
      <c r="AF3" s="4" t="s">
        <v>10</v>
      </c>
      <c r="AG3" s="4"/>
      <c r="AH3" s="4"/>
      <c r="AI3" s="4"/>
      <c r="AJ3" s="4"/>
      <c r="AK3" s="43"/>
    </row>
    <row r="4" spans="6:37" ht="12.75" thickBot="1">
      <c r="F4" s="144" t="s">
        <v>0</v>
      </c>
      <c r="G4" s="145"/>
      <c r="H4" s="145"/>
      <c r="I4" s="145"/>
      <c r="J4" s="145"/>
      <c r="K4" s="145"/>
      <c r="L4" s="146"/>
      <c r="N4" s="144" t="s">
        <v>0</v>
      </c>
      <c r="O4" s="145"/>
      <c r="P4" s="145"/>
      <c r="Q4" s="145"/>
      <c r="R4" s="145"/>
      <c r="S4" s="145"/>
      <c r="T4" s="146"/>
      <c r="AE4" s="144" t="s">
        <v>0</v>
      </c>
      <c r="AF4" s="145"/>
      <c r="AG4" s="145"/>
      <c r="AH4" s="145"/>
      <c r="AI4" s="145"/>
      <c r="AJ4" s="145"/>
      <c r="AK4" s="146"/>
    </row>
    <row r="5" spans="6:37" ht="48.75" thickBot="1">
      <c r="F5" s="44" t="s">
        <v>7</v>
      </c>
      <c r="G5" s="45" t="s">
        <v>6</v>
      </c>
      <c r="H5" s="45" t="s">
        <v>5</v>
      </c>
      <c r="I5" s="46" t="s">
        <v>4</v>
      </c>
      <c r="J5" s="45" t="s">
        <v>3</v>
      </c>
      <c r="K5" s="47" t="s">
        <v>2</v>
      </c>
      <c r="L5" s="48" t="s">
        <v>1</v>
      </c>
      <c r="N5" s="44" t="s">
        <v>7</v>
      </c>
      <c r="O5" s="45" t="s">
        <v>6</v>
      </c>
      <c r="P5" s="45" t="s">
        <v>5</v>
      </c>
      <c r="Q5" s="46" t="s">
        <v>4</v>
      </c>
      <c r="R5" s="45" t="s">
        <v>3</v>
      </c>
      <c r="S5" s="47" t="s">
        <v>2</v>
      </c>
      <c r="T5" s="48" t="s">
        <v>1</v>
      </c>
      <c r="AE5" s="44" t="s">
        <v>7</v>
      </c>
      <c r="AF5" s="45" t="s">
        <v>6</v>
      </c>
      <c r="AG5" s="45" t="s">
        <v>5</v>
      </c>
      <c r="AH5" s="46" t="s">
        <v>4</v>
      </c>
      <c r="AI5" s="45" t="s">
        <v>3</v>
      </c>
      <c r="AJ5" s="47" t="s">
        <v>2</v>
      </c>
      <c r="AK5" s="48" t="s">
        <v>1</v>
      </c>
    </row>
    <row r="6" spans="6:37" ht="14.25">
      <c r="F6" s="49"/>
      <c r="G6" s="11">
        <v>5000000</v>
      </c>
      <c r="H6" s="12"/>
      <c r="I6" s="12"/>
      <c r="J6" s="12">
        <v>10</v>
      </c>
      <c r="K6" s="50" t="s">
        <v>17</v>
      </c>
      <c r="L6" s="13">
        <v>1</v>
      </c>
      <c r="N6" s="49"/>
      <c r="O6" s="11">
        <v>300000</v>
      </c>
      <c r="P6" s="12"/>
      <c r="Q6" s="12"/>
      <c r="R6" s="12">
        <v>15</v>
      </c>
      <c r="S6" s="50" t="s">
        <v>51</v>
      </c>
      <c r="T6" s="13">
        <v>1</v>
      </c>
      <c r="AE6" s="49"/>
      <c r="AF6" s="11">
        <f>ترازآزمایشی!$G$21</f>
        <v>1830000</v>
      </c>
      <c r="AG6" s="12"/>
      <c r="AH6" s="12"/>
      <c r="AI6" s="12">
        <f>'دفتر کل'!$H$382</f>
        <v>40</v>
      </c>
      <c r="AJ6" s="50" t="str">
        <f>ترازآزمایشی!$J$21</f>
        <v>فروش کالا</v>
      </c>
      <c r="AK6" s="13">
        <v>1</v>
      </c>
    </row>
    <row r="7" spans="6:37" ht="14.25">
      <c r="F7" s="15">
        <v>5000000</v>
      </c>
      <c r="G7" s="32"/>
      <c r="H7" s="4"/>
      <c r="I7" s="4"/>
      <c r="J7" s="4">
        <v>30</v>
      </c>
      <c r="K7" s="51" t="s">
        <v>18</v>
      </c>
      <c r="L7" s="17"/>
      <c r="N7" s="15">
        <v>300000</v>
      </c>
      <c r="O7" s="32"/>
      <c r="P7" s="4"/>
      <c r="Q7" s="4"/>
      <c r="R7" s="4">
        <v>10</v>
      </c>
      <c r="S7" s="51" t="s">
        <v>17</v>
      </c>
      <c r="T7" s="17"/>
      <c r="AE7" s="15">
        <f>AF6</f>
        <v>1830000</v>
      </c>
      <c r="AF7" s="32"/>
      <c r="AG7" s="4"/>
      <c r="AH7" s="4"/>
      <c r="AI7" s="4">
        <f>'دفتر کل'!$Y$38</f>
        <v>32</v>
      </c>
      <c r="AJ7" s="51" t="str">
        <f>'دفتر کل'!$AE$38</f>
        <v>خلاصه سود و زیان</v>
      </c>
      <c r="AK7" s="17"/>
    </row>
    <row r="8" spans="6:37" ht="12.75" thickBot="1">
      <c r="F8" s="36"/>
      <c r="G8" s="37"/>
      <c r="H8" s="37"/>
      <c r="I8" s="37"/>
      <c r="J8" s="37"/>
      <c r="K8" s="37" t="s">
        <v>21</v>
      </c>
      <c r="L8" s="38"/>
      <c r="N8" s="31"/>
      <c r="O8" s="4"/>
      <c r="P8" s="4"/>
      <c r="Q8" s="4"/>
      <c r="R8" s="4"/>
      <c r="S8" s="4" t="s">
        <v>54</v>
      </c>
      <c r="T8" s="17"/>
      <c r="AE8" s="31"/>
      <c r="AF8" s="4"/>
      <c r="AG8" s="4"/>
      <c r="AH8" s="4"/>
      <c r="AI8" s="4"/>
      <c r="AJ8" s="4" t="s">
        <v>112</v>
      </c>
      <c r="AK8" s="17"/>
    </row>
    <row r="9" spans="14:37" ht="12.75" thickBot="1">
      <c r="N9" s="36"/>
      <c r="O9" s="37"/>
      <c r="P9" s="37"/>
      <c r="Q9" s="37"/>
      <c r="R9" s="37"/>
      <c r="S9" s="37"/>
      <c r="T9" s="38"/>
      <c r="AE9" s="36"/>
      <c r="AF9" s="37"/>
      <c r="AG9" s="37"/>
      <c r="AH9" s="37"/>
      <c r="AI9" s="37"/>
      <c r="AJ9" s="37"/>
      <c r="AK9" s="38"/>
    </row>
    <row r="11" ht="11.25" customHeight="1"/>
    <row r="12" ht="12.75" customHeight="1"/>
    <row r="13" ht="16.5" customHeight="1"/>
    <row r="14" spans="6:37" ht="12">
      <c r="F14" s="40">
        <v>2</v>
      </c>
      <c r="G14" s="25" t="s">
        <v>8</v>
      </c>
      <c r="H14" s="25"/>
      <c r="I14" s="25"/>
      <c r="J14" s="25"/>
      <c r="K14" s="25"/>
      <c r="L14" s="41"/>
      <c r="N14" s="40">
        <v>14</v>
      </c>
      <c r="O14" s="25" t="s">
        <v>8</v>
      </c>
      <c r="P14" s="25"/>
      <c r="Q14" s="25"/>
      <c r="R14" s="25"/>
      <c r="S14" s="25"/>
      <c r="T14" s="41"/>
      <c r="AE14" s="40">
        <v>22</v>
      </c>
      <c r="AF14" s="25" t="s">
        <v>8</v>
      </c>
      <c r="AG14" s="25"/>
      <c r="AH14" s="25"/>
      <c r="AI14" s="25"/>
      <c r="AJ14" s="25"/>
      <c r="AK14" s="41"/>
    </row>
    <row r="15" spans="6:37" ht="12">
      <c r="F15" s="42"/>
      <c r="G15" s="4" t="s">
        <v>10</v>
      </c>
      <c r="H15" s="4"/>
      <c r="I15" s="4"/>
      <c r="J15" s="4"/>
      <c r="K15" s="4"/>
      <c r="L15" s="43"/>
      <c r="N15" s="42"/>
      <c r="O15" s="4" t="s">
        <v>10</v>
      </c>
      <c r="P15" s="4"/>
      <c r="Q15" s="4"/>
      <c r="R15" s="4"/>
      <c r="S15" s="4"/>
      <c r="T15" s="43"/>
      <c r="AE15" s="42"/>
      <c r="AF15" s="4" t="s">
        <v>10</v>
      </c>
      <c r="AG15" s="4"/>
      <c r="AH15" s="4"/>
      <c r="AI15" s="4"/>
      <c r="AJ15" s="4"/>
      <c r="AK15" s="43"/>
    </row>
    <row r="16" spans="6:37" ht="12.75" thickBot="1">
      <c r="F16" s="144" t="s">
        <v>0</v>
      </c>
      <c r="G16" s="145"/>
      <c r="H16" s="145"/>
      <c r="I16" s="145"/>
      <c r="J16" s="145"/>
      <c r="K16" s="145"/>
      <c r="L16" s="146"/>
      <c r="N16" s="144" t="s">
        <v>0</v>
      </c>
      <c r="O16" s="145"/>
      <c r="P16" s="145"/>
      <c r="Q16" s="145"/>
      <c r="R16" s="145"/>
      <c r="S16" s="145"/>
      <c r="T16" s="146"/>
      <c r="AE16" s="144" t="s">
        <v>0</v>
      </c>
      <c r="AF16" s="145"/>
      <c r="AG16" s="145"/>
      <c r="AH16" s="145"/>
      <c r="AI16" s="145"/>
      <c r="AJ16" s="145"/>
      <c r="AK16" s="146"/>
    </row>
    <row r="17" spans="6:37" ht="48.75" thickBot="1">
      <c r="F17" s="44" t="s">
        <v>7</v>
      </c>
      <c r="G17" s="45" t="s">
        <v>6</v>
      </c>
      <c r="H17" s="45" t="s">
        <v>5</v>
      </c>
      <c r="I17" s="46" t="s">
        <v>4</v>
      </c>
      <c r="J17" s="45" t="s">
        <v>3</v>
      </c>
      <c r="K17" s="47" t="s">
        <v>2</v>
      </c>
      <c r="L17" s="48" t="s">
        <v>1</v>
      </c>
      <c r="N17" s="44" t="s">
        <v>7</v>
      </c>
      <c r="O17" s="45" t="s">
        <v>6</v>
      </c>
      <c r="P17" s="45" t="s">
        <v>5</v>
      </c>
      <c r="Q17" s="46" t="s">
        <v>4</v>
      </c>
      <c r="R17" s="45" t="s">
        <v>3</v>
      </c>
      <c r="S17" s="47" t="s">
        <v>2</v>
      </c>
      <c r="T17" s="48" t="s">
        <v>1</v>
      </c>
      <c r="AE17" s="44" t="s">
        <v>7</v>
      </c>
      <c r="AF17" s="45" t="s">
        <v>6</v>
      </c>
      <c r="AG17" s="45" t="s">
        <v>5</v>
      </c>
      <c r="AH17" s="46" t="s">
        <v>4</v>
      </c>
      <c r="AI17" s="45" t="s">
        <v>3</v>
      </c>
      <c r="AJ17" s="47" t="s">
        <v>2</v>
      </c>
      <c r="AK17" s="48" t="s">
        <v>1</v>
      </c>
    </row>
    <row r="18" spans="6:37" ht="14.25">
      <c r="F18" s="49"/>
      <c r="G18" s="11">
        <v>300000</v>
      </c>
      <c r="H18" s="12"/>
      <c r="I18" s="12"/>
      <c r="J18" s="12">
        <v>50</v>
      </c>
      <c r="K18" s="50" t="s">
        <v>29</v>
      </c>
      <c r="L18" s="13">
        <v>1</v>
      </c>
      <c r="M18" s="4"/>
      <c r="N18" s="49"/>
      <c r="O18" s="11">
        <v>200000</v>
      </c>
      <c r="P18" s="12"/>
      <c r="Q18" s="12"/>
      <c r="R18" s="12">
        <v>52</v>
      </c>
      <c r="S18" s="50" t="s">
        <v>41</v>
      </c>
      <c r="T18" s="13">
        <v>1</v>
      </c>
      <c r="AE18" s="49"/>
      <c r="AF18" s="11">
        <f>ترازآزمایشی!H24</f>
        <v>1270000</v>
      </c>
      <c r="AG18" s="12"/>
      <c r="AH18" s="12"/>
      <c r="AI18" s="12">
        <f>'دفتر کل'!Y38</f>
        <v>32</v>
      </c>
      <c r="AJ18" s="50" t="str">
        <f>'دفتر کل'!AE38</f>
        <v>خلاصه سود و زیان</v>
      </c>
      <c r="AK18" s="13">
        <v>1</v>
      </c>
    </row>
    <row r="19" spans="6:37" ht="14.25">
      <c r="F19" s="15">
        <v>300000</v>
      </c>
      <c r="G19" s="32"/>
      <c r="H19" s="4"/>
      <c r="I19" s="4"/>
      <c r="J19" s="4">
        <v>10</v>
      </c>
      <c r="K19" s="51" t="s">
        <v>17</v>
      </c>
      <c r="L19" s="17"/>
      <c r="M19" s="4"/>
      <c r="N19" s="15">
        <v>200000</v>
      </c>
      <c r="O19" s="32"/>
      <c r="P19" s="4"/>
      <c r="Q19" s="4"/>
      <c r="R19" s="4">
        <v>21</v>
      </c>
      <c r="S19" s="51" t="s">
        <v>28</v>
      </c>
      <c r="T19" s="17"/>
      <c r="AE19" s="15">
        <f>AF18</f>
        <v>1270000</v>
      </c>
      <c r="AF19" s="32"/>
      <c r="AG19" s="4"/>
      <c r="AH19" s="4"/>
      <c r="AI19" s="4">
        <f>ترازآزمایشی!I24</f>
        <v>52</v>
      </c>
      <c r="AJ19" s="51" t="str">
        <f>ترازآزمایشی!J24</f>
        <v>خرید کالا</v>
      </c>
      <c r="AK19" s="17"/>
    </row>
    <row r="20" spans="6:37" ht="12.75" thickBot="1">
      <c r="F20" s="52"/>
      <c r="G20" s="53"/>
      <c r="H20" s="37"/>
      <c r="I20" s="37"/>
      <c r="J20" s="37"/>
      <c r="K20" s="37" t="s">
        <v>36</v>
      </c>
      <c r="L20" s="38"/>
      <c r="M20" s="4"/>
      <c r="N20" s="31"/>
      <c r="O20" s="4"/>
      <c r="P20" s="4"/>
      <c r="Q20" s="4"/>
      <c r="R20" s="4"/>
      <c r="S20" s="4" t="s">
        <v>55</v>
      </c>
      <c r="T20" s="17"/>
      <c r="AE20" s="31"/>
      <c r="AF20" s="4"/>
      <c r="AG20" s="4"/>
      <c r="AH20" s="4"/>
      <c r="AI20" s="4"/>
      <c r="AJ20" s="4" t="s">
        <v>113</v>
      </c>
      <c r="AK20" s="17"/>
    </row>
    <row r="21" spans="6:37" ht="12.75" thickBot="1">
      <c r="F21" s="4"/>
      <c r="G21" s="4"/>
      <c r="H21" s="4"/>
      <c r="I21" s="4"/>
      <c r="J21" s="4"/>
      <c r="K21" s="4"/>
      <c r="L21" s="4"/>
      <c r="M21" s="4"/>
      <c r="N21" s="36"/>
      <c r="O21" s="37"/>
      <c r="P21" s="37"/>
      <c r="Q21" s="37"/>
      <c r="R21" s="37"/>
      <c r="S21" s="37"/>
      <c r="T21" s="38"/>
      <c r="AE21" s="36"/>
      <c r="AF21" s="37"/>
      <c r="AG21" s="37"/>
      <c r="AH21" s="37"/>
      <c r="AI21" s="37"/>
      <c r="AJ21" s="37"/>
      <c r="AK21" s="38"/>
    </row>
    <row r="22" ht="12">
      <c r="M22" s="4"/>
    </row>
    <row r="24" spans="6:37" ht="12">
      <c r="F24" s="40">
        <v>3</v>
      </c>
      <c r="G24" s="25" t="s">
        <v>8</v>
      </c>
      <c r="H24" s="25"/>
      <c r="I24" s="25"/>
      <c r="J24" s="25"/>
      <c r="K24" s="25"/>
      <c r="L24" s="41"/>
      <c r="N24" s="40">
        <v>15</v>
      </c>
      <c r="O24" s="25" t="s">
        <v>8</v>
      </c>
      <c r="P24" s="25"/>
      <c r="Q24" s="25"/>
      <c r="R24" s="25"/>
      <c r="S24" s="25"/>
      <c r="T24" s="41"/>
      <c r="AE24" s="40">
        <v>23</v>
      </c>
      <c r="AF24" s="25" t="s">
        <v>8</v>
      </c>
      <c r="AG24" s="25"/>
      <c r="AH24" s="25"/>
      <c r="AI24" s="25"/>
      <c r="AJ24" s="25"/>
      <c r="AK24" s="41"/>
    </row>
    <row r="25" spans="6:37" ht="12">
      <c r="F25" s="42"/>
      <c r="G25" s="4" t="s">
        <v>10</v>
      </c>
      <c r="H25" s="4"/>
      <c r="I25" s="4"/>
      <c r="J25" s="4"/>
      <c r="K25" s="4"/>
      <c r="L25" s="43"/>
      <c r="N25" s="42"/>
      <c r="O25" s="4" t="s">
        <v>10</v>
      </c>
      <c r="P25" s="4"/>
      <c r="Q25" s="4"/>
      <c r="R25" s="4"/>
      <c r="S25" s="4"/>
      <c r="T25" s="43"/>
      <c r="AE25" s="42"/>
      <c r="AF25" s="4" t="s">
        <v>10</v>
      </c>
      <c r="AG25" s="4"/>
      <c r="AH25" s="4"/>
      <c r="AI25" s="4"/>
      <c r="AJ25" s="4"/>
      <c r="AK25" s="43"/>
    </row>
    <row r="26" spans="2:37" ht="12.75" thickBot="1">
      <c r="B26" s="54"/>
      <c r="F26" s="144" t="s">
        <v>0</v>
      </c>
      <c r="G26" s="145"/>
      <c r="H26" s="145"/>
      <c r="I26" s="145"/>
      <c r="J26" s="145"/>
      <c r="K26" s="145"/>
      <c r="L26" s="146"/>
      <c r="N26" s="144" t="s">
        <v>0</v>
      </c>
      <c r="O26" s="145"/>
      <c r="P26" s="145"/>
      <c r="Q26" s="145"/>
      <c r="R26" s="145"/>
      <c r="S26" s="145"/>
      <c r="T26" s="146"/>
      <c r="AE26" s="144" t="s">
        <v>0</v>
      </c>
      <c r="AF26" s="145"/>
      <c r="AG26" s="145"/>
      <c r="AH26" s="145"/>
      <c r="AI26" s="145"/>
      <c r="AJ26" s="145"/>
      <c r="AK26" s="146"/>
    </row>
    <row r="27" spans="6:37" ht="48.75" thickBot="1">
      <c r="F27" s="44" t="s">
        <v>7</v>
      </c>
      <c r="G27" s="45" t="s">
        <v>6</v>
      </c>
      <c r="H27" s="45" t="s">
        <v>5</v>
      </c>
      <c r="I27" s="46" t="s">
        <v>4</v>
      </c>
      <c r="J27" s="45" t="s">
        <v>3</v>
      </c>
      <c r="K27" s="47" t="s">
        <v>2</v>
      </c>
      <c r="L27" s="48" t="s">
        <v>1</v>
      </c>
      <c r="N27" s="44" t="s">
        <v>7</v>
      </c>
      <c r="O27" s="45" t="s">
        <v>6</v>
      </c>
      <c r="P27" s="45" t="s">
        <v>5</v>
      </c>
      <c r="Q27" s="46" t="s">
        <v>4</v>
      </c>
      <c r="R27" s="45" t="s">
        <v>3</v>
      </c>
      <c r="S27" s="47" t="s">
        <v>2</v>
      </c>
      <c r="T27" s="48" t="s">
        <v>1</v>
      </c>
      <c r="AE27" s="44" t="s">
        <v>7</v>
      </c>
      <c r="AF27" s="45" t="s">
        <v>6</v>
      </c>
      <c r="AG27" s="45" t="s">
        <v>5</v>
      </c>
      <c r="AH27" s="46" t="s">
        <v>4</v>
      </c>
      <c r="AI27" s="45" t="s">
        <v>3</v>
      </c>
      <c r="AJ27" s="47" t="s">
        <v>2</v>
      </c>
      <c r="AK27" s="48" t="s">
        <v>1</v>
      </c>
    </row>
    <row r="28" spans="6:37" ht="14.25">
      <c r="F28" s="49"/>
      <c r="G28" s="11">
        <v>180000</v>
      </c>
      <c r="H28" s="12"/>
      <c r="I28" s="12"/>
      <c r="J28" s="12">
        <v>14</v>
      </c>
      <c r="K28" s="50" t="s">
        <v>34</v>
      </c>
      <c r="L28" s="13">
        <v>1</v>
      </c>
      <c r="N28" s="49"/>
      <c r="O28" s="11">
        <v>330000</v>
      </c>
      <c r="P28" s="12"/>
      <c r="Q28" s="12"/>
      <c r="R28" s="12">
        <v>12</v>
      </c>
      <c r="S28" s="50" t="s">
        <v>52</v>
      </c>
      <c r="T28" s="13">
        <v>1</v>
      </c>
      <c r="AE28" s="49"/>
      <c r="AF28" s="11">
        <f>ترازآزمایشی!H22</f>
        <v>300000</v>
      </c>
      <c r="AG28" s="12"/>
      <c r="AH28" s="12"/>
      <c r="AI28" s="12">
        <f>'دفتر کل'!Y38</f>
        <v>32</v>
      </c>
      <c r="AJ28" s="50" t="str">
        <f>'دفتر کل'!AE38</f>
        <v>خلاصه سود و زیان</v>
      </c>
      <c r="AK28" s="13">
        <v>1</v>
      </c>
    </row>
    <row r="29" spans="6:37" ht="14.25">
      <c r="F29" s="15">
        <v>180000</v>
      </c>
      <c r="G29" s="32"/>
      <c r="H29" s="4"/>
      <c r="I29" s="4"/>
      <c r="J29" s="4">
        <v>10</v>
      </c>
      <c r="K29" s="51" t="s">
        <v>17</v>
      </c>
      <c r="L29" s="17"/>
      <c r="N29" s="15">
        <v>330000</v>
      </c>
      <c r="O29" s="32"/>
      <c r="P29" s="4"/>
      <c r="Q29" s="4"/>
      <c r="R29" s="4">
        <v>40</v>
      </c>
      <c r="S29" s="51" t="s">
        <v>45</v>
      </c>
      <c r="T29" s="17"/>
      <c r="AE29" s="15">
        <f>AF28</f>
        <v>300000</v>
      </c>
      <c r="AF29" s="32"/>
      <c r="AG29" s="4"/>
      <c r="AH29" s="4"/>
      <c r="AI29" s="4">
        <f>ترازآزمایشی!I22</f>
        <v>50</v>
      </c>
      <c r="AJ29" s="51" t="str">
        <f>ترازآزمایشی!J22</f>
        <v>هزینه اجاره</v>
      </c>
      <c r="AK29" s="17"/>
    </row>
    <row r="30" spans="6:37" ht="12.75" thickBot="1">
      <c r="F30" s="52"/>
      <c r="G30" s="53"/>
      <c r="H30" s="37"/>
      <c r="I30" s="37"/>
      <c r="J30" s="37"/>
      <c r="K30" s="37" t="s">
        <v>37</v>
      </c>
      <c r="L30" s="38"/>
      <c r="N30" s="31"/>
      <c r="O30" s="4"/>
      <c r="P30" s="4"/>
      <c r="Q30" s="4"/>
      <c r="R30" s="4"/>
      <c r="S30" s="55" t="s">
        <v>56</v>
      </c>
      <c r="T30" s="17"/>
      <c r="AE30" s="31"/>
      <c r="AF30" s="4"/>
      <c r="AG30" s="4"/>
      <c r="AH30" s="4"/>
      <c r="AI30" s="4"/>
      <c r="AJ30" s="4" t="s">
        <v>114</v>
      </c>
      <c r="AK30" s="17"/>
    </row>
    <row r="31" spans="6:37" ht="12.75" thickBot="1">
      <c r="F31" s="4"/>
      <c r="G31" s="4"/>
      <c r="H31" s="4"/>
      <c r="I31" s="4"/>
      <c r="J31" s="4"/>
      <c r="K31" s="4"/>
      <c r="L31" s="4"/>
      <c r="N31" s="36"/>
      <c r="O31" s="37"/>
      <c r="P31" s="37"/>
      <c r="Q31" s="37"/>
      <c r="R31" s="37"/>
      <c r="S31" s="37"/>
      <c r="T31" s="38"/>
      <c r="AE31" s="36"/>
      <c r="AF31" s="37"/>
      <c r="AG31" s="37"/>
      <c r="AH31" s="37"/>
      <c r="AI31" s="37"/>
      <c r="AJ31" s="37"/>
      <c r="AK31" s="38"/>
    </row>
    <row r="32" ht="12">
      <c r="C32" s="2" t="s">
        <v>9</v>
      </c>
    </row>
    <row r="34" spans="6:37" ht="12">
      <c r="F34" s="40">
        <v>4</v>
      </c>
      <c r="G34" s="25" t="s">
        <v>8</v>
      </c>
      <c r="H34" s="25"/>
      <c r="I34" s="25"/>
      <c r="J34" s="25"/>
      <c r="K34" s="25"/>
      <c r="L34" s="41"/>
      <c r="N34" s="40">
        <v>16</v>
      </c>
      <c r="O34" s="25" t="s">
        <v>8</v>
      </c>
      <c r="P34" s="25"/>
      <c r="Q34" s="25"/>
      <c r="R34" s="25"/>
      <c r="S34" s="25"/>
      <c r="T34" s="41"/>
      <c r="AE34" s="40">
        <v>24</v>
      </c>
      <c r="AF34" s="25" t="s">
        <v>8</v>
      </c>
      <c r="AG34" s="25"/>
      <c r="AH34" s="25"/>
      <c r="AI34" s="25"/>
      <c r="AJ34" s="25"/>
      <c r="AK34" s="41"/>
    </row>
    <row r="35" spans="6:37" ht="12">
      <c r="F35" s="42"/>
      <c r="G35" s="4" t="s">
        <v>10</v>
      </c>
      <c r="H35" s="4"/>
      <c r="I35" s="4"/>
      <c r="J35" s="4"/>
      <c r="K35" s="4"/>
      <c r="L35" s="43"/>
      <c r="N35" s="42"/>
      <c r="O35" s="4" t="s">
        <v>10</v>
      </c>
      <c r="P35" s="4"/>
      <c r="Q35" s="4"/>
      <c r="R35" s="4"/>
      <c r="S35" s="4"/>
      <c r="T35" s="43"/>
      <c r="AE35" s="42"/>
      <c r="AF35" s="4" t="s">
        <v>10</v>
      </c>
      <c r="AG35" s="4"/>
      <c r="AH35" s="4"/>
      <c r="AI35" s="4"/>
      <c r="AJ35" s="4"/>
      <c r="AK35" s="43"/>
    </row>
    <row r="36" spans="6:37" ht="12.75" thickBot="1">
      <c r="F36" s="144" t="s">
        <v>0</v>
      </c>
      <c r="G36" s="145"/>
      <c r="H36" s="145"/>
      <c r="I36" s="145"/>
      <c r="J36" s="145"/>
      <c r="K36" s="145"/>
      <c r="L36" s="146"/>
      <c r="N36" s="144" t="s">
        <v>0</v>
      </c>
      <c r="O36" s="145"/>
      <c r="P36" s="145"/>
      <c r="Q36" s="145"/>
      <c r="R36" s="145"/>
      <c r="S36" s="145"/>
      <c r="T36" s="146"/>
      <c r="AE36" s="144" t="s">
        <v>0</v>
      </c>
      <c r="AF36" s="145"/>
      <c r="AG36" s="145"/>
      <c r="AH36" s="145"/>
      <c r="AI36" s="145"/>
      <c r="AJ36" s="145"/>
      <c r="AK36" s="146"/>
    </row>
    <row r="37" spans="6:37" ht="48.75" thickBot="1">
      <c r="F37" s="56" t="s">
        <v>7</v>
      </c>
      <c r="G37" s="57" t="s">
        <v>6</v>
      </c>
      <c r="H37" s="57" t="s">
        <v>5</v>
      </c>
      <c r="I37" s="58" t="s">
        <v>4</v>
      </c>
      <c r="J37" s="57" t="s">
        <v>3</v>
      </c>
      <c r="K37" s="59" t="s">
        <v>2</v>
      </c>
      <c r="L37" s="60" t="s">
        <v>1</v>
      </c>
      <c r="N37" s="56" t="s">
        <v>7</v>
      </c>
      <c r="O37" s="57" t="s">
        <v>6</v>
      </c>
      <c r="P37" s="57" t="s">
        <v>5</v>
      </c>
      <c r="Q37" s="58" t="s">
        <v>4</v>
      </c>
      <c r="R37" s="57" t="s">
        <v>3</v>
      </c>
      <c r="S37" s="59" t="s">
        <v>2</v>
      </c>
      <c r="T37" s="60" t="s">
        <v>1</v>
      </c>
      <c r="AE37" s="44" t="s">
        <v>7</v>
      </c>
      <c r="AF37" s="45" t="s">
        <v>6</v>
      </c>
      <c r="AG37" s="45" t="s">
        <v>5</v>
      </c>
      <c r="AH37" s="46" t="s">
        <v>4</v>
      </c>
      <c r="AI37" s="45" t="s">
        <v>3</v>
      </c>
      <c r="AJ37" s="47" t="s">
        <v>2</v>
      </c>
      <c r="AK37" s="48" t="s">
        <v>1</v>
      </c>
    </row>
    <row r="38" spans="6:37" ht="14.25">
      <c r="F38" s="49"/>
      <c r="G38" s="11">
        <v>120000</v>
      </c>
      <c r="H38" s="12"/>
      <c r="I38" s="12"/>
      <c r="J38" s="12">
        <v>13</v>
      </c>
      <c r="K38" s="50" t="s">
        <v>35</v>
      </c>
      <c r="L38" s="13">
        <v>1</v>
      </c>
      <c r="N38" s="49"/>
      <c r="O38" s="11">
        <v>1000000</v>
      </c>
      <c r="P38" s="12"/>
      <c r="Q38" s="12"/>
      <c r="R38" s="12">
        <v>11</v>
      </c>
      <c r="S38" s="50" t="s">
        <v>44</v>
      </c>
      <c r="T38" s="13">
        <v>1</v>
      </c>
      <c r="AE38" s="49"/>
      <c r="AF38" s="11">
        <f>ترازآزمایشی!H23</f>
        <v>800</v>
      </c>
      <c r="AG38" s="12"/>
      <c r="AH38" s="12"/>
      <c r="AI38" s="12">
        <f>'دفتر کل'!Y38</f>
        <v>32</v>
      </c>
      <c r="AJ38" s="50" t="str">
        <f>'دفتر کل'!AE38</f>
        <v>خلاصه سود و زیان</v>
      </c>
      <c r="AK38" s="13">
        <v>1</v>
      </c>
    </row>
    <row r="39" spans="6:37" ht="14.25">
      <c r="F39" s="15">
        <v>120000</v>
      </c>
      <c r="G39" s="32"/>
      <c r="H39" s="4"/>
      <c r="I39" s="4"/>
      <c r="J39" s="4">
        <v>10</v>
      </c>
      <c r="K39" s="51" t="s">
        <v>17</v>
      </c>
      <c r="L39" s="17"/>
      <c r="N39" s="15">
        <v>1000000</v>
      </c>
      <c r="O39" s="32"/>
      <c r="P39" s="4"/>
      <c r="Q39" s="4"/>
      <c r="R39" s="4">
        <v>40</v>
      </c>
      <c r="S39" s="51" t="s">
        <v>45</v>
      </c>
      <c r="T39" s="17"/>
      <c r="AE39" s="15">
        <f>AF38</f>
        <v>800</v>
      </c>
      <c r="AF39" s="32"/>
      <c r="AG39" s="4"/>
      <c r="AH39" s="4"/>
      <c r="AI39" s="4">
        <f>ترازآزمایشی!I23</f>
        <v>51</v>
      </c>
      <c r="AJ39" s="51" t="str">
        <f>ترازآزمایشی!J23</f>
        <v>هزینه حمل</v>
      </c>
      <c r="AK39" s="17"/>
    </row>
    <row r="40" spans="6:37" ht="12.75" thickBot="1">
      <c r="F40" s="36"/>
      <c r="G40" s="37"/>
      <c r="H40" s="37"/>
      <c r="I40" s="37"/>
      <c r="J40" s="37"/>
      <c r="K40" s="37" t="s">
        <v>38</v>
      </c>
      <c r="L40" s="38"/>
      <c r="N40" s="31"/>
      <c r="O40" s="4"/>
      <c r="P40" s="4"/>
      <c r="Q40" s="4"/>
      <c r="R40" s="4"/>
      <c r="S40" s="4" t="s">
        <v>47</v>
      </c>
      <c r="T40" s="17"/>
      <c r="AE40" s="31"/>
      <c r="AF40" s="4"/>
      <c r="AG40" s="4"/>
      <c r="AH40" s="4"/>
      <c r="AI40" s="4"/>
      <c r="AJ40" s="4" t="s">
        <v>118</v>
      </c>
      <c r="AK40" s="17"/>
    </row>
    <row r="41" spans="6:37" ht="12.75" thickBot="1">
      <c r="F41" s="4"/>
      <c r="G41" s="4"/>
      <c r="H41" s="4"/>
      <c r="I41" s="4"/>
      <c r="J41" s="4"/>
      <c r="K41" s="4"/>
      <c r="L41" s="4"/>
      <c r="N41" s="36"/>
      <c r="O41" s="37"/>
      <c r="P41" s="37"/>
      <c r="Q41" s="37"/>
      <c r="R41" s="37"/>
      <c r="S41" s="37"/>
      <c r="T41" s="38"/>
      <c r="AE41" s="36"/>
      <c r="AF41" s="37"/>
      <c r="AG41" s="37"/>
      <c r="AH41" s="37"/>
      <c r="AI41" s="37"/>
      <c r="AJ41" s="37"/>
      <c r="AK41" s="38"/>
    </row>
    <row r="42" spans="6:20" ht="12">
      <c r="F42" s="4"/>
      <c r="G42" s="4"/>
      <c r="H42" s="4"/>
      <c r="I42" s="4"/>
      <c r="J42" s="4"/>
      <c r="K42" s="4"/>
      <c r="L42" s="4"/>
      <c r="N42" s="4"/>
      <c r="O42" s="4"/>
      <c r="P42" s="4"/>
      <c r="Q42" s="4"/>
      <c r="R42" s="4"/>
      <c r="S42" s="4"/>
      <c r="T42" s="4"/>
    </row>
    <row r="45" spans="6:37" ht="12">
      <c r="F45" s="40">
        <v>5</v>
      </c>
      <c r="G45" s="25" t="s">
        <v>8</v>
      </c>
      <c r="H45" s="25"/>
      <c r="I45" s="25"/>
      <c r="J45" s="25"/>
      <c r="K45" s="25"/>
      <c r="L45" s="41"/>
      <c r="M45" s="4"/>
      <c r="N45" s="40">
        <v>17</v>
      </c>
      <c r="O45" s="25" t="s">
        <v>8</v>
      </c>
      <c r="P45" s="25"/>
      <c r="Q45" s="25"/>
      <c r="R45" s="25"/>
      <c r="S45" s="25"/>
      <c r="T45" s="41"/>
      <c r="AE45" s="40">
        <v>25</v>
      </c>
      <c r="AF45" s="25" t="s">
        <v>8</v>
      </c>
      <c r="AG45" s="25"/>
      <c r="AH45" s="25"/>
      <c r="AI45" s="25"/>
      <c r="AJ45" s="25"/>
      <c r="AK45" s="41"/>
    </row>
    <row r="46" spans="6:37" ht="12">
      <c r="F46" s="42"/>
      <c r="G46" s="4" t="s">
        <v>10</v>
      </c>
      <c r="H46" s="4"/>
      <c r="I46" s="4"/>
      <c r="J46" s="4"/>
      <c r="K46" s="4"/>
      <c r="L46" s="43"/>
      <c r="M46" s="4"/>
      <c r="N46" s="42"/>
      <c r="O46" s="4" t="s">
        <v>10</v>
      </c>
      <c r="P46" s="4"/>
      <c r="Q46" s="4"/>
      <c r="R46" s="4"/>
      <c r="S46" s="4"/>
      <c r="T46" s="43"/>
      <c r="AE46" s="42"/>
      <c r="AF46" s="4" t="s">
        <v>10</v>
      </c>
      <c r="AG46" s="4"/>
      <c r="AH46" s="4"/>
      <c r="AI46" s="4"/>
      <c r="AJ46" s="4"/>
      <c r="AK46" s="43"/>
    </row>
    <row r="47" spans="6:37" ht="12.75" thickBot="1">
      <c r="F47" s="144" t="s">
        <v>0</v>
      </c>
      <c r="G47" s="145"/>
      <c r="H47" s="145"/>
      <c r="I47" s="145"/>
      <c r="J47" s="145"/>
      <c r="K47" s="145"/>
      <c r="L47" s="146"/>
      <c r="M47" s="4"/>
      <c r="N47" s="144" t="s">
        <v>0</v>
      </c>
      <c r="O47" s="145"/>
      <c r="P47" s="145"/>
      <c r="Q47" s="145"/>
      <c r="R47" s="145"/>
      <c r="S47" s="145"/>
      <c r="T47" s="146"/>
      <c r="AE47" s="144" t="s">
        <v>0</v>
      </c>
      <c r="AF47" s="145"/>
      <c r="AG47" s="145"/>
      <c r="AH47" s="145"/>
      <c r="AI47" s="145"/>
      <c r="AJ47" s="145"/>
      <c r="AK47" s="146"/>
    </row>
    <row r="48" spans="6:37" ht="48.75" thickBot="1">
      <c r="F48" s="44" t="s">
        <v>7</v>
      </c>
      <c r="G48" s="45" t="s">
        <v>6</v>
      </c>
      <c r="H48" s="45" t="s">
        <v>5</v>
      </c>
      <c r="I48" s="46" t="s">
        <v>4</v>
      </c>
      <c r="J48" s="45" t="s">
        <v>3</v>
      </c>
      <c r="K48" s="47" t="s">
        <v>2</v>
      </c>
      <c r="L48" s="48" t="s">
        <v>1</v>
      </c>
      <c r="M48" s="4"/>
      <c r="N48" s="44" t="s">
        <v>7</v>
      </c>
      <c r="O48" s="45" t="s">
        <v>6</v>
      </c>
      <c r="P48" s="45" t="s">
        <v>5</v>
      </c>
      <c r="Q48" s="46" t="s">
        <v>4</v>
      </c>
      <c r="R48" s="45" t="s">
        <v>3</v>
      </c>
      <c r="S48" s="47" t="s">
        <v>2</v>
      </c>
      <c r="T48" s="48" t="s">
        <v>1</v>
      </c>
      <c r="AE48" s="44" t="s">
        <v>7</v>
      </c>
      <c r="AF48" s="45" t="s">
        <v>6</v>
      </c>
      <c r="AG48" s="45" t="s">
        <v>5</v>
      </c>
      <c r="AH48" s="46" t="s">
        <v>4</v>
      </c>
      <c r="AI48" s="45" t="s">
        <v>3</v>
      </c>
      <c r="AJ48" s="47" t="s">
        <v>2</v>
      </c>
      <c r="AK48" s="48" t="s">
        <v>1</v>
      </c>
    </row>
    <row r="49" spans="6:37" ht="14.25">
      <c r="F49" s="49"/>
      <c r="G49" s="11">
        <v>1200000</v>
      </c>
      <c r="H49" s="12"/>
      <c r="I49" s="12"/>
      <c r="J49" s="12">
        <v>18</v>
      </c>
      <c r="K49" s="50" t="s">
        <v>39</v>
      </c>
      <c r="L49" s="13">
        <v>1</v>
      </c>
      <c r="M49" s="4"/>
      <c r="N49" s="49"/>
      <c r="O49" s="11">
        <v>1900</v>
      </c>
      <c r="P49" s="12"/>
      <c r="Q49" s="12"/>
      <c r="R49" s="12">
        <v>54</v>
      </c>
      <c r="S49" s="50" t="s">
        <v>57</v>
      </c>
      <c r="T49" s="13">
        <v>1</v>
      </c>
      <c r="AE49" s="49"/>
      <c r="AF49" s="11">
        <f>ترازآزمایشی!H25</f>
        <v>11400</v>
      </c>
      <c r="AG49" s="12"/>
      <c r="AH49" s="12"/>
      <c r="AI49" s="12">
        <f>'دفتر کل'!Y38</f>
        <v>32</v>
      </c>
      <c r="AJ49" s="50" t="str">
        <f>'دفتر کل'!AE38</f>
        <v>خلاصه سود و زیان</v>
      </c>
      <c r="AK49" s="13">
        <v>1</v>
      </c>
    </row>
    <row r="50" spans="6:37" ht="14.25">
      <c r="F50" s="15">
        <v>1200000</v>
      </c>
      <c r="G50" s="32"/>
      <c r="H50" s="4"/>
      <c r="I50" s="4"/>
      <c r="J50" s="4">
        <v>20</v>
      </c>
      <c r="K50" s="51" t="s">
        <v>31</v>
      </c>
      <c r="L50" s="17"/>
      <c r="M50" s="4"/>
      <c r="N50" s="15">
        <v>1900</v>
      </c>
      <c r="O50" s="32"/>
      <c r="P50" s="4"/>
      <c r="Q50" s="4"/>
      <c r="R50" s="4">
        <v>10</v>
      </c>
      <c r="S50" s="51" t="s">
        <v>17</v>
      </c>
      <c r="T50" s="17"/>
      <c r="AE50" s="15">
        <f>AF49</f>
        <v>11400</v>
      </c>
      <c r="AF50" s="32"/>
      <c r="AG50" s="4"/>
      <c r="AH50" s="4"/>
      <c r="AI50" s="4">
        <f>ترازآزمایشی!I25</f>
        <v>53</v>
      </c>
      <c r="AJ50" s="51" t="str">
        <f>ترازآزمایشی!J25</f>
        <v>هزینه متفرقه</v>
      </c>
      <c r="AK50" s="17"/>
    </row>
    <row r="51" spans="6:37" ht="12.75" thickBot="1">
      <c r="F51" s="36"/>
      <c r="G51" s="37"/>
      <c r="H51" s="37"/>
      <c r="I51" s="37"/>
      <c r="J51" s="37"/>
      <c r="K51" s="37" t="s">
        <v>40</v>
      </c>
      <c r="L51" s="38"/>
      <c r="M51" s="4"/>
      <c r="N51" s="31"/>
      <c r="O51" s="4"/>
      <c r="P51" s="4"/>
      <c r="Q51" s="4"/>
      <c r="R51" s="4"/>
      <c r="S51" s="4" t="s">
        <v>58</v>
      </c>
      <c r="T51" s="17"/>
      <c r="AE51" s="31"/>
      <c r="AF51" s="4"/>
      <c r="AG51" s="4"/>
      <c r="AH51" s="4"/>
      <c r="AI51" s="4"/>
      <c r="AJ51" s="4" t="s">
        <v>115</v>
      </c>
      <c r="AK51" s="17"/>
    </row>
    <row r="52" spans="6:37" ht="12.75" thickBot="1">
      <c r="F52" s="4"/>
      <c r="G52" s="4"/>
      <c r="H52" s="4"/>
      <c r="I52" s="4"/>
      <c r="J52" s="4"/>
      <c r="K52" s="4"/>
      <c r="L52" s="4"/>
      <c r="M52" s="4"/>
      <c r="N52" s="36"/>
      <c r="O52" s="37"/>
      <c r="P52" s="37"/>
      <c r="Q52" s="37"/>
      <c r="R52" s="37"/>
      <c r="S52" s="37"/>
      <c r="T52" s="38"/>
      <c r="AE52" s="36"/>
      <c r="AF52" s="37"/>
      <c r="AG52" s="37"/>
      <c r="AH52" s="37"/>
      <c r="AI52" s="37"/>
      <c r="AJ52" s="37"/>
      <c r="AK52" s="38"/>
    </row>
    <row r="55" spans="6:37" ht="12">
      <c r="F55" s="40">
        <v>6</v>
      </c>
      <c r="G55" s="25" t="s">
        <v>8</v>
      </c>
      <c r="H55" s="25"/>
      <c r="I55" s="25"/>
      <c r="J55" s="25"/>
      <c r="K55" s="25"/>
      <c r="L55" s="41"/>
      <c r="N55" s="40">
        <v>18</v>
      </c>
      <c r="O55" s="25" t="s">
        <v>8</v>
      </c>
      <c r="P55" s="25"/>
      <c r="Q55" s="25"/>
      <c r="R55" s="25"/>
      <c r="S55" s="25"/>
      <c r="T55" s="41"/>
      <c r="AE55" s="40">
        <v>26</v>
      </c>
      <c r="AF55" s="25" t="s">
        <v>8</v>
      </c>
      <c r="AG55" s="25"/>
      <c r="AH55" s="25"/>
      <c r="AI55" s="25"/>
      <c r="AJ55" s="25"/>
      <c r="AK55" s="41"/>
    </row>
    <row r="56" spans="6:37" ht="12">
      <c r="F56" s="42"/>
      <c r="G56" s="4" t="s">
        <v>10</v>
      </c>
      <c r="H56" s="4"/>
      <c r="I56" s="4"/>
      <c r="J56" s="4"/>
      <c r="K56" s="4"/>
      <c r="L56" s="43"/>
      <c r="N56" s="42"/>
      <c r="O56" s="4" t="s">
        <v>10</v>
      </c>
      <c r="P56" s="4"/>
      <c r="Q56" s="4"/>
      <c r="R56" s="4"/>
      <c r="S56" s="4"/>
      <c r="T56" s="43"/>
      <c r="AE56" s="42"/>
      <c r="AF56" s="4" t="s">
        <v>10</v>
      </c>
      <c r="AG56" s="4"/>
      <c r="AH56" s="4"/>
      <c r="AI56" s="4"/>
      <c r="AJ56" s="4"/>
      <c r="AK56" s="43"/>
    </row>
    <row r="57" spans="6:37" ht="12.75" thickBot="1">
      <c r="F57" s="144" t="s">
        <v>0</v>
      </c>
      <c r="G57" s="145"/>
      <c r="H57" s="145"/>
      <c r="I57" s="145"/>
      <c r="J57" s="145"/>
      <c r="K57" s="145"/>
      <c r="L57" s="146"/>
      <c r="N57" s="144" t="s">
        <v>0</v>
      </c>
      <c r="O57" s="145"/>
      <c r="P57" s="145"/>
      <c r="Q57" s="145"/>
      <c r="R57" s="145"/>
      <c r="S57" s="145"/>
      <c r="T57" s="146"/>
      <c r="AE57" s="144" t="s">
        <v>0</v>
      </c>
      <c r="AF57" s="145"/>
      <c r="AG57" s="145"/>
      <c r="AH57" s="145"/>
      <c r="AI57" s="145"/>
      <c r="AJ57" s="145"/>
      <c r="AK57" s="146"/>
    </row>
    <row r="58" spans="6:37" ht="48.75" thickBot="1">
      <c r="F58" s="44" t="s">
        <v>7</v>
      </c>
      <c r="G58" s="45" t="s">
        <v>6</v>
      </c>
      <c r="H58" s="45" t="s">
        <v>5</v>
      </c>
      <c r="I58" s="46" t="s">
        <v>4</v>
      </c>
      <c r="J58" s="45" t="s">
        <v>3</v>
      </c>
      <c r="K58" s="47" t="s">
        <v>2</v>
      </c>
      <c r="L58" s="48" t="s">
        <v>1</v>
      </c>
      <c r="N58" s="44" t="s">
        <v>7</v>
      </c>
      <c r="O58" s="45" t="s">
        <v>6</v>
      </c>
      <c r="P58" s="45" t="s">
        <v>5</v>
      </c>
      <c r="Q58" s="46" t="s">
        <v>4</v>
      </c>
      <c r="R58" s="45" t="s">
        <v>3</v>
      </c>
      <c r="S58" s="47" t="s">
        <v>2</v>
      </c>
      <c r="T58" s="48" t="s">
        <v>1</v>
      </c>
      <c r="AE58" s="44" t="s">
        <v>7</v>
      </c>
      <c r="AF58" s="45" t="s">
        <v>6</v>
      </c>
      <c r="AG58" s="45" t="s">
        <v>5</v>
      </c>
      <c r="AH58" s="46" t="s">
        <v>4</v>
      </c>
      <c r="AI58" s="45" t="s">
        <v>3</v>
      </c>
      <c r="AJ58" s="47" t="s">
        <v>2</v>
      </c>
      <c r="AK58" s="48" t="s">
        <v>1</v>
      </c>
    </row>
    <row r="59" spans="6:37" ht="14.25">
      <c r="F59" s="49"/>
      <c r="G59" s="11">
        <v>290000</v>
      </c>
      <c r="H59" s="12"/>
      <c r="I59" s="12"/>
      <c r="J59" s="12">
        <v>52</v>
      </c>
      <c r="K59" s="12" t="s">
        <v>41</v>
      </c>
      <c r="L59" s="13">
        <v>1</v>
      </c>
      <c r="N59" s="49"/>
      <c r="O59" s="11">
        <v>180000</v>
      </c>
      <c r="P59" s="12"/>
      <c r="Q59" s="12"/>
      <c r="R59" s="12">
        <v>20</v>
      </c>
      <c r="S59" s="50" t="s">
        <v>31</v>
      </c>
      <c r="T59" s="13">
        <v>1</v>
      </c>
      <c r="AE59" s="49"/>
      <c r="AF59" s="11">
        <f>ترازآزمایشی!H26</f>
        <v>1900</v>
      </c>
      <c r="AG59" s="12"/>
      <c r="AH59" s="12"/>
      <c r="AI59" s="12">
        <f>'دفتر کل'!Y38</f>
        <v>32</v>
      </c>
      <c r="AJ59" s="50" t="str">
        <f>'دفتر کل'!AE38</f>
        <v>خلاصه سود و زیان</v>
      </c>
      <c r="AK59" s="13">
        <v>1</v>
      </c>
    </row>
    <row r="60" spans="6:37" ht="14.25">
      <c r="F60" s="15">
        <v>290000</v>
      </c>
      <c r="G60" s="32"/>
      <c r="H60" s="4"/>
      <c r="I60" s="4"/>
      <c r="J60" s="4">
        <v>10</v>
      </c>
      <c r="K60" s="16" t="s">
        <v>17</v>
      </c>
      <c r="L60" s="17"/>
      <c r="N60" s="15">
        <v>180000</v>
      </c>
      <c r="O60" s="32"/>
      <c r="P60" s="4"/>
      <c r="Q60" s="4"/>
      <c r="R60" s="4">
        <v>10</v>
      </c>
      <c r="S60" s="51" t="s">
        <v>17</v>
      </c>
      <c r="T60" s="17"/>
      <c r="AE60" s="15">
        <f>AF59</f>
        <v>1900</v>
      </c>
      <c r="AF60" s="32"/>
      <c r="AG60" s="4"/>
      <c r="AH60" s="4"/>
      <c r="AI60" s="4">
        <f>ترازآزمایشی!I26</f>
        <v>54</v>
      </c>
      <c r="AJ60" s="51" t="str">
        <f>ترازآزمایشی!J26</f>
        <v>هزینه آب و برق و تلفن</v>
      </c>
      <c r="AK60" s="17"/>
    </row>
    <row r="61" spans="6:37" ht="12.75" thickBot="1">
      <c r="F61" s="36"/>
      <c r="G61" s="37"/>
      <c r="H61" s="37"/>
      <c r="I61" s="37"/>
      <c r="J61" s="37"/>
      <c r="K61" s="37" t="s">
        <v>42</v>
      </c>
      <c r="L61" s="38"/>
      <c r="N61" s="31"/>
      <c r="O61" s="4"/>
      <c r="P61" s="4"/>
      <c r="Q61" s="4"/>
      <c r="R61" s="4"/>
      <c r="S61" s="4" t="s">
        <v>59</v>
      </c>
      <c r="T61" s="17"/>
      <c r="AE61" s="31"/>
      <c r="AF61" s="4"/>
      <c r="AG61" s="4"/>
      <c r="AH61" s="4"/>
      <c r="AI61" s="4"/>
      <c r="AJ61" s="55" t="s">
        <v>116</v>
      </c>
      <c r="AK61" s="17"/>
    </row>
    <row r="62" spans="6:37" ht="12.75" thickBot="1">
      <c r="F62" s="4"/>
      <c r="G62" s="4"/>
      <c r="H62" s="4"/>
      <c r="I62" s="4"/>
      <c r="J62" s="4"/>
      <c r="K62" s="4"/>
      <c r="L62" s="4"/>
      <c r="N62" s="36"/>
      <c r="O62" s="37"/>
      <c r="P62" s="37"/>
      <c r="Q62" s="37"/>
      <c r="R62" s="37"/>
      <c r="S62" s="37"/>
      <c r="T62" s="38"/>
      <c r="AE62" s="36"/>
      <c r="AF62" s="37"/>
      <c r="AG62" s="37"/>
      <c r="AH62" s="37"/>
      <c r="AI62" s="37"/>
      <c r="AJ62" s="37"/>
      <c r="AK62" s="38"/>
    </row>
    <row r="65" spans="6:37" ht="12">
      <c r="F65" s="40">
        <v>7</v>
      </c>
      <c r="G65" s="25" t="s">
        <v>8</v>
      </c>
      <c r="H65" s="25"/>
      <c r="I65" s="25"/>
      <c r="J65" s="25"/>
      <c r="K65" s="25"/>
      <c r="L65" s="41"/>
      <c r="N65" s="40">
        <v>19</v>
      </c>
      <c r="O65" s="25" t="s">
        <v>8</v>
      </c>
      <c r="P65" s="25"/>
      <c r="Q65" s="25"/>
      <c r="R65" s="25"/>
      <c r="S65" s="25"/>
      <c r="T65" s="41"/>
      <c r="AE65" s="40">
        <v>27</v>
      </c>
      <c r="AF65" s="25" t="s">
        <v>8</v>
      </c>
      <c r="AG65" s="25"/>
      <c r="AH65" s="25"/>
      <c r="AI65" s="25"/>
      <c r="AJ65" s="25"/>
      <c r="AK65" s="41"/>
    </row>
    <row r="66" spans="6:37" ht="12">
      <c r="F66" s="42"/>
      <c r="G66" s="4" t="s">
        <v>10</v>
      </c>
      <c r="H66" s="4"/>
      <c r="I66" s="4"/>
      <c r="J66" s="4"/>
      <c r="K66" s="4"/>
      <c r="L66" s="43"/>
      <c r="N66" s="42"/>
      <c r="O66" s="4" t="s">
        <v>10</v>
      </c>
      <c r="P66" s="4"/>
      <c r="Q66" s="4"/>
      <c r="R66" s="4"/>
      <c r="S66" s="4"/>
      <c r="T66" s="43"/>
      <c r="AE66" s="42"/>
      <c r="AF66" s="4" t="s">
        <v>10</v>
      </c>
      <c r="AG66" s="4"/>
      <c r="AH66" s="4"/>
      <c r="AI66" s="4"/>
      <c r="AJ66" s="4"/>
      <c r="AK66" s="43"/>
    </row>
    <row r="67" spans="6:37" ht="12.75" thickBot="1">
      <c r="F67" s="144" t="s">
        <v>0</v>
      </c>
      <c r="G67" s="145"/>
      <c r="H67" s="145"/>
      <c r="I67" s="145"/>
      <c r="J67" s="145"/>
      <c r="K67" s="145"/>
      <c r="L67" s="146"/>
      <c r="N67" s="144" t="s">
        <v>0</v>
      </c>
      <c r="O67" s="145"/>
      <c r="P67" s="145"/>
      <c r="Q67" s="145"/>
      <c r="R67" s="145"/>
      <c r="S67" s="145"/>
      <c r="T67" s="146"/>
      <c r="AE67" s="144" t="s">
        <v>0</v>
      </c>
      <c r="AF67" s="145"/>
      <c r="AG67" s="145"/>
      <c r="AH67" s="145"/>
      <c r="AI67" s="145"/>
      <c r="AJ67" s="145"/>
      <c r="AK67" s="146"/>
    </row>
    <row r="68" spans="6:37" ht="48.75" thickBot="1">
      <c r="F68" s="44" t="s">
        <v>7</v>
      </c>
      <c r="G68" s="45" t="s">
        <v>6</v>
      </c>
      <c r="H68" s="45" t="s">
        <v>5</v>
      </c>
      <c r="I68" s="46" t="s">
        <v>4</v>
      </c>
      <c r="J68" s="45" t="s">
        <v>3</v>
      </c>
      <c r="K68" s="47" t="s">
        <v>2</v>
      </c>
      <c r="L68" s="48" t="s">
        <v>1</v>
      </c>
      <c r="N68" s="44" t="s">
        <v>7</v>
      </c>
      <c r="O68" s="45" t="s">
        <v>6</v>
      </c>
      <c r="P68" s="45" t="s">
        <v>5</v>
      </c>
      <c r="Q68" s="46" t="s">
        <v>4</v>
      </c>
      <c r="R68" s="45" t="s">
        <v>3</v>
      </c>
      <c r="S68" s="47" t="s">
        <v>2</v>
      </c>
      <c r="T68" s="48" t="s">
        <v>1</v>
      </c>
      <c r="AE68" s="44" t="s">
        <v>7</v>
      </c>
      <c r="AF68" s="45" t="s">
        <v>6</v>
      </c>
      <c r="AG68" s="45" t="s">
        <v>5</v>
      </c>
      <c r="AH68" s="46" t="s">
        <v>4</v>
      </c>
      <c r="AI68" s="45" t="s">
        <v>3</v>
      </c>
      <c r="AJ68" s="47" t="s">
        <v>2</v>
      </c>
      <c r="AK68" s="48" t="s">
        <v>1</v>
      </c>
    </row>
    <row r="69" spans="6:37" ht="14.25">
      <c r="F69" s="49"/>
      <c r="G69" s="11">
        <v>800</v>
      </c>
      <c r="H69" s="12"/>
      <c r="I69" s="12"/>
      <c r="J69" s="12">
        <v>51</v>
      </c>
      <c r="K69" s="50" t="s">
        <v>43</v>
      </c>
      <c r="L69" s="13">
        <v>1</v>
      </c>
      <c r="N69" s="49"/>
      <c r="O69" s="11">
        <v>30000</v>
      </c>
      <c r="P69" s="12"/>
      <c r="Q69" s="12"/>
      <c r="R69" s="12">
        <v>55</v>
      </c>
      <c r="S69" s="50" t="s">
        <v>60</v>
      </c>
      <c r="T69" s="13">
        <v>1</v>
      </c>
      <c r="AE69" s="49"/>
      <c r="AF69" s="11">
        <f>ترازآزمایشی!H27</f>
        <v>30000</v>
      </c>
      <c r="AG69" s="12"/>
      <c r="AH69" s="12"/>
      <c r="AI69" s="12">
        <f>'دفتر کل'!Y38</f>
        <v>32</v>
      </c>
      <c r="AJ69" s="50" t="str">
        <f>'دفتر کل'!AE38</f>
        <v>خلاصه سود و زیان</v>
      </c>
      <c r="AK69" s="13">
        <v>1</v>
      </c>
    </row>
    <row r="70" spans="6:37" ht="14.25">
      <c r="F70" s="15">
        <v>800</v>
      </c>
      <c r="G70" s="32"/>
      <c r="H70" s="4"/>
      <c r="I70" s="4"/>
      <c r="J70" s="4">
        <v>10</v>
      </c>
      <c r="K70" s="51" t="s">
        <v>17</v>
      </c>
      <c r="L70" s="17"/>
      <c r="N70" s="15">
        <v>30000</v>
      </c>
      <c r="O70" s="32"/>
      <c r="P70" s="4"/>
      <c r="Q70" s="4"/>
      <c r="R70" s="4">
        <v>10</v>
      </c>
      <c r="S70" s="51" t="s">
        <v>17</v>
      </c>
      <c r="T70" s="17"/>
      <c r="AE70" s="15">
        <f>AF69</f>
        <v>30000</v>
      </c>
      <c r="AF70" s="32"/>
      <c r="AG70" s="4"/>
      <c r="AH70" s="4"/>
      <c r="AI70" s="4">
        <f>ترازآزمایشی!I27</f>
        <v>55</v>
      </c>
      <c r="AJ70" s="51" t="str">
        <f>ترازآزمایشی!J27</f>
        <v>هزینه حقوق</v>
      </c>
      <c r="AK70" s="17"/>
    </row>
    <row r="71" spans="6:37" ht="12.75" thickBot="1">
      <c r="F71" s="36"/>
      <c r="G71" s="37"/>
      <c r="H71" s="37"/>
      <c r="I71" s="37"/>
      <c r="J71" s="37"/>
      <c r="K71" s="37" t="s">
        <v>46</v>
      </c>
      <c r="L71" s="38"/>
      <c r="N71" s="31"/>
      <c r="O71" s="4"/>
      <c r="P71" s="4"/>
      <c r="Q71" s="4"/>
      <c r="R71" s="4"/>
      <c r="S71" s="4" t="s">
        <v>61</v>
      </c>
      <c r="T71" s="17"/>
      <c r="AE71" s="31"/>
      <c r="AF71" s="4"/>
      <c r="AG71" s="4"/>
      <c r="AH71" s="4"/>
      <c r="AI71" s="4"/>
      <c r="AJ71" s="4" t="s">
        <v>117</v>
      </c>
      <c r="AK71" s="17"/>
    </row>
    <row r="72" spans="6:37" ht="12.75" thickBot="1">
      <c r="F72" s="4"/>
      <c r="G72" s="4"/>
      <c r="H72" s="4"/>
      <c r="I72" s="4"/>
      <c r="J72" s="4"/>
      <c r="K72" s="4"/>
      <c r="L72" s="4"/>
      <c r="N72" s="36"/>
      <c r="O72" s="37"/>
      <c r="P72" s="37"/>
      <c r="Q72" s="37"/>
      <c r="R72" s="37"/>
      <c r="S72" s="37"/>
      <c r="T72" s="38"/>
      <c r="AE72" s="36"/>
      <c r="AF72" s="37"/>
      <c r="AG72" s="37"/>
      <c r="AH72" s="37"/>
      <c r="AI72" s="37"/>
      <c r="AJ72" s="37"/>
      <c r="AK72" s="38"/>
    </row>
    <row r="75" spans="6:37" ht="12">
      <c r="F75" s="40">
        <v>8</v>
      </c>
      <c r="G75" s="25" t="s">
        <v>8</v>
      </c>
      <c r="H75" s="25"/>
      <c r="I75" s="25"/>
      <c r="J75" s="25"/>
      <c r="K75" s="25"/>
      <c r="L75" s="41"/>
      <c r="N75" s="40">
        <v>20</v>
      </c>
      <c r="O75" s="25" t="s">
        <v>8</v>
      </c>
      <c r="P75" s="25"/>
      <c r="Q75" s="25"/>
      <c r="R75" s="25"/>
      <c r="S75" s="25"/>
      <c r="T75" s="41"/>
      <c r="AE75" s="40">
        <v>28</v>
      </c>
      <c r="AF75" s="25" t="s">
        <v>8</v>
      </c>
      <c r="AG75" s="25"/>
      <c r="AH75" s="25"/>
      <c r="AI75" s="25"/>
      <c r="AJ75" s="25"/>
      <c r="AK75" s="41"/>
    </row>
    <row r="76" spans="6:37" ht="12">
      <c r="F76" s="42"/>
      <c r="G76" s="4" t="s">
        <v>10</v>
      </c>
      <c r="H76" s="4"/>
      <c r="I76" s="4"/>
      <c r="J76" s="4"/>
      <c r="K76" s="4"/>
      <c r="L76" s="43"/>
      <c r="N76" s="42"/>
      <c r="O76" s="4" t="s">
        <v>10</v>
      </c>
      <c r="P76" s="4"/>
      <c r="Q76" s="4"/>
      <c r="R76" s="4"/>
      <c r="S76" s="4"/>
      <c r="T76" s="43"/>
      <c r="AE76" s="42"/>
      <c r="AF76" s="4" t="s">
        <v>10</v>
      </c>
      <c r="AG76" s="4"/>
      <c r="AH76" s="4"/>
      <c r="AI76" s="4"/>
      <c r="AJ76" s="4"/>
      <c r="AK76" s="43"/>
    </row>
    <row r="77" spans="6:37" ht="12.75" thickBot="1">
      <c r="F77" s="144" t="s">
        <v>0</v>
      </c>
      <c r="G77" s="145"/>
      <c r="H77" s="145"/>
      <c r="I77" s="145"/>
      <c r="J77" s="145"/>
      <c r="K77" s="145"/>
      <c r="L77" s="146"/>
      <c r="N77" s="144" t="s">
        <v>0</v>
      </c>
      <c r="O77" s="145"/>
      <c r="P77" s="145"/>
      <c r="Q77" s="145"/>
      <c r="R77" s="145"/>
      <c r="S77" s="145"/>
      <c r="T77" s="146"/>
      <c r="AE77" s="144" t="s">
        <v>0</v>
      </c>
      <c r="AF77" s="145"/>
      <c r="AG77" s="145"/>
      <c r="AH77" s="145"/>
      <c r="AI77" s="145"/>
      <c r="AJ77" s="145"/>
      <c r="AK77" s="146"/>
    </row>
    <row r="78" spans="6:37" ht="48.75" thickBot="1">
      <c r="F78" s="44" t="s">
        <v>7</v>
      </c>
      <c r="G78" s="45" t="s">
        <v>6</v>
      </c>
      <c r="H78" s="45" t="s">
        <v>5</v>
      </c>
      <c r="I78" s="46" t="s">
        <v>4</v>
      </c>
      <c r="J78" s="45" t="s">
        <v>3</v>
      </c>
      <c r="K78" s="47" t="s">
        <v>2</v>
      </c>
      <c r="L78" s="48" t="s">
        <v>1</v>
      </c>
      <c r="N78" s="44" t="s">
        <v>7</v>
      </c>
      <c r="O78" s="45" t="s">
        <v>6</v>
      </c>
      <c r="P78" s="45" t="s">
        <v>5</v>
      </c>
      <c r="Q78" s="46" t="s">
        <v>4</v>
      </c>
      <c r="R78" s="45" t="s">
        <v>3</v>
      </c>
      <c r="S78" s="47" t="s">
        <v>2</v>
      </c>
      <c r="T78" s="48" t="s">
        <v>1</v>
      </c>
      <c r="AE78" s="44" t="s">
        <v>7</v>
      </c>
      <c r="AF78" s="45" t="s">
        <v>6</v>
      </c>
      <c r="AG78" s="45" t="s">
        <v>5</v>
      </c>
      <c r="AH78" s="46" t="s">
        <v>4</v>
      </c>
      <c r="AI78" s="45" t="s">
        <v>3</v>
      </c>
      <c r="AJ78" s="47" t="s">
        <v>2</v>
      </c>
      <c r="AK78" s="48" t="s">
        <v>1</v>
      </c>
    </row>
    <row r="79" spans="6:37" ht="14.25">
      <c r="F79" s="49"/>
      <c r="G79" s="11">
        <v>300000</v>
      </c>
      <c r="H79" s="12"/>
      <c r="I79" s="12"/>
      <c r="J79" s="12">
        <v>11</v>
      </c>
      <c r="K79" s="50" t="s">
        <v>44</v>
      </c>
      <c r="L79" s="13">
        <v>1</v>
      </c>
      <c r="N79" s="49"/>
      <c r="O79" s="11">
        <v>60000</v>
      </c>
      <c r="P79" s="12"/>
      <c r="Q79" s="12"/>
      <c r="R79" s="12">
        <v>31</v>
      </c>
      <c r="S79" s="50" t="s">
        <v>32</v>
      </c>
      <c r="T79" s="13">
        <v>1</v>
      </c>
      <c r="AE79" s="49"/>
      <c r="AF79" s="11">
        <f>'دفتر کل'!Y61</f>
        <v>0</v>
      </c>
      <c r="AG79" s="12"/>
      <c r="AH79" s="12"/>
      <c r="AI79" s="12">
        <f>'دفتر کل'!Y38</f>
        <v>32</v>
      </c>
      <c r="AJ79" s="50" t="str">
        <f>'دفتر کل'!AE38</f>
        <v>خلاصه سود و زیان</v>
      </c>
      <c r="AK79" s="13">
        <v>1</v>
      </c>
    </row>
    <row r="80" spans="6:37" ht="14.25">
      <c r="F80" s="15">
        <v>300000</v>
      </c>
      <c r="G80" s="32"/>
      <c r="H80" s="4"/>
      <c r="I80" s="4"/>
      <c r="J80" s="4">
        <v>40</v>
      </c>
      <c r="K80" s="51" t="s">
        <v>45</v>
      </c>
      <c r="L80" s="17"/>
      <c r="N80" s="15">
        <v>60000</v>
      </c>
      <c r="O80" s="32"/>
      <c r="P80" s="4"/>
      <c r="Q80" s="4"/>
      <c r="R80" s="4">
        <v>10</v>
      </c>
      <c r="S80" s="51" t="s">
        <v>17</v>
      </c>
      <c r="T80" s="17"/>
      <c r="AE80" s="15">
        <f>AF79</f>
        <v>0</v>
      </c>
      <c r="AF80" s="32"/>
      <c r="AG80" s="4"/>
      <c r="AH80" s="4"/>
      <c r="AI80" s="4">
        <v>30</v>
      </c>
      <c r="AJ80" s="51" t="str">
        <f>سرمایه</f>
        <v>سرمایه</v>
      </c>
      <c r="AK80" s="17"/>
    </row>
    <row r="81" spans="6:37" ht="12.75" thickBot="1">
      <c r="F81" s="52"/>
      <c r="G81" s="53"/>
      <c r="H81" s="37"/>
      <c r="I81" s="37"/>
      <c r="J81" s="37"/>
      <c r="K81" s="37" t="s">
        <v>47</v>
      </c>
      <c r="L81" s="38"/>
      <c r="N81" s="31"/>
      <c r="O81" s="4"/>
      <c r="P81" s="4"/>
      <c r="Q81" s="4"/>
      <c r="R81" s="4"/>
      <c r="S81" s="4" t="s">
        <v>62</v>
      </c>
      <c r="T81" s="17"/>
      <c r="AE81" s="31"/>
      <c r="AF81" s="4"/>
      <c r="AG81" s="4"/>
      <c r="AH81" s="4"/>
      <c r="AI81" s="4"/>
      <c r="AJ81" s="4" t="s">
        <v>120</v>
      </c>
      <c r="AK81" s="17"/>
    </row>
    <row r="82" spans="6:37" ht="12.75" thickBot="1">
      <c r="F82" s="4"/>
      <c r="G82" s="4"/>
      <c r="H82" s="4"/>
      <c r="I82" s="4"/>
      <c r="J82" s="4"/>
      <c r="K82" s="4"/>
      <c r="L82" s="4"/>
      <c r="N82" s="36"/>
      <c r="O82" s="37"/>
      <c r="P82" s="37"/>
      <c r="Q82" s="37"/>
      <c r="R82" s="37"/>
      <c r="S82" s="37"/>
      <c r="T82" s="38"/>
      <c r="AE82" s="36"/>
      <c r="AF82" s="37"/>
      <c r="AG82" s="37"/>
      <c r="AH82" s="37"/>
      <c r="AI82" s="37"/>
      <c r="AJ82" s="37"/>
      <c r="AK82" s="38"/>
    </row>
    <row r="83" spans="6:12" ht="12">
      <c r="F83" s="4"/>
      <c r="G83" s="4"/>
      <c r="H83" s="4"/>
      <c r="I83" s="4"/>
      <c r="J83" s="4"/>
      <c r="K83" s="4"/>
      <c r="L83" s="4"/>
    </row>
    <row r="85" spans="6:37" ht="12">
      <c r="F85" s="40">
        <v>9</v>
      </c>
      <c r="G85" s="25" t="s">
        <v>8</v>
      </c>
      <c r="H85" s="25"/>
      <c r="I85" s="25"/>
      <c r="J85" s="25"/>
      <c r="K85" s="25"/>
      <c r="L85" s="41"/>
      <c r="AE85" s="40">
        <v>29</v>
      </c>
      <c r="AF85" s="25" t="s">
        <v>8</v>
      </c>
      <c r="AG85" s="25"/>
      <c r="AH85" s="25"/>
      <c r="AI85" s="25"/>
      <c r="AJ85" s="25"/>
      <c r="AK85" s="41"/>
    </row>
    <row r="86" spans="6:37" ht="12">
      <c r="F86" s="42"/>
      <c r="G86" s="4" t="s">
        <v>10</v>
      </c>
      <c r="H86" s="4"/>
      <c r="I86" s="4"/>
      <c r="J86" s="4"/>
      <c r="K86" s="4"/>
      <c r="L86" s="43"/>
      <c r="AE86" s="42"/>
      <c r="AF86" s="4" t="s">
        <v>10</v>
      </c>
      <c r="AG86" s="4"/>
      <c r="AH86" s="4"/>
      <c r="AI86" s="4"/>
      <c r="AJ86" s="4"/>
      <c r="AK86" s="43"/>
    </row>
    <row r="87" spans="6:37" ht="12.75" thickBot="1">
      <c r="F87" s="144" t="s">
        <v>0</v>
      </c>
      <c r="G87" s="145"/>
      <c r="H87" s="145"/>
      <c r="I87" s="145"/>
      <c r="J87" s="145"/>
      <c r="K87" s="145"/>
      <c r="L87" s="146"/>
      <c r="AE87" s="144" t="s">
        <v>0</v>
      </c>
      <c r="AF87" s="145"/>
      <c r="AG87" s="145"/>
      <c r="AH87" s="145"/>
      <c r="AI87" s="145"/>
      <c r="AJ87" s="145"/>
      <c r="AK87" s="146"/>
    </row>
    <row r="88" spans="6:37" ht="48.75" thickBot="1">
      <c r="F88" s="44" t="s">
        <v>7</v>
      </c>
      <c r="G88" s="45" t="s">
        <v>6</v>
      </c>
      <c r="H88" s="45" t="s">
        <v>5</v>
      </c>
      <c r="I88" s="46" t="s">
        <v>4</v>
      </c>
      <c r="J88" s="45" t="s">
        <v>3</v>
      </c>
      <c r="K88" s="47" t="s">
        <v>2</v>
      </c>
      <c r="L88" s="48" t="s">
        <v>1</v>
      </c>
      <c r="AE88" s="44" t="s">
        <v>7</v>
      </c>
      <c r="AF88" s="45" t="s">
        <v>6</v>
      </c>
      <c r="AG88" s="45" t="s">
        <v>5</v>
      </c>
      <c r="AH88" s="46" t="s">
        <v>4</v>
      </c>
      <c r="AI88" s="45" t="s">
        <v>3</v>
      </c>
      <c r="AJ88" s="47" t="s">
        <v>2</v>
      </c>
      <c r="AK88" s="48" t="s">
        <v>1</v>
      </c>
    </row>
    <row r="89" spans="6:37" ht="14.25">
      <c r="F89" s="49"/>
      <c r="G89" s="11">
        <v>40000</v>
      </c>
      <c r="H89" s="12"/>
      <c r="I89" s="12"/>
      <c r="J89" s="12">
        <v>17</v>
      </c>
      <c r="K89" s="50" t="s">
        <v>30</v>
      </c>
      <c r="L89" s="13">
        <v>1</v>
      </c>
      <c r="AE89" s="49"/>
      <c r="AF89" s="11">
        <f>'دفتر کل'!H374</f>
        <v>60000</v>
      </c>
      <c r="AG89" s="12"/>
      <c r="AH89" s="12"/>
      <c r="AI89" s="12">
        <v>30</v>
      </c>
      <c r="AJ89" s="50" t="str">
        <f>سرمایه</f>
        <v>سرمایه</v>
      </c>
      <c r="AK89" s="13">
        <v>1</v>
      </c>
    </row>
    <row r="90" spans="6:37" ht="14.25">
      <c r="F90" s="15">
        <v>40000</v>
      </c>
      <c r="G90" s="32"/>
      <c r="H90" s="4"/>
      <c r="I90" s="4"/>
      <c r="J90" s="4">
        <v>10</v>
      </c>
      <c r="K90" s="51" t="s">
        <v>17</v>
      </c>
      <c r="L90" s="17"/>
      <c r="AE90" s="15">
        <f>AF89</f>
        <v>60000</v>
      </c>
      <c r="AF90" s="32"/>
      <c r="AG90" s="4"/>
      <c r="AH90" s="4"/>
      <c r="AI90" s="4">
        <f>'دفتر کل'!H351</f>
        <v>31</v>
      </c>
      <c r="AJ90" s="51" t="str">
        <f>برداشت</f>
        <v>برداشت</v>
      </c>
      <c r="AK90" s="17"/>
    </row>
    <row r="91" spans="6:37" ht="12.75" thickBot="1">
      <c r="F91" s="36"/>
      <c r="G91" s="37"/>
      <c r="H91" s="37"/>
      <c r="I91" s="37"/>
      <c r="J91" s="37"/>
      <c r="K91" s="37" t="s">
        <v>48</v>
      </c>
      <c r="L91" s="38"/>
      <c r="AE91" s="31"/>
      <c r="AF91" s="4"/>
      <c r="AG91" s="4"/>
      <c r="AH91" s="4"/>
      <c r="AI91" s="4"/>
      <c r="AJ91" s="4" t="s">
        <v>121</v>
      </c>
      <c r="AK91" s="17"/>
    </row>
    <row r="92" spans="6:37" ht="12.75" thickBot="1">
      <c r="F92" s="4"/>
      <c r="G92" s="4"/>
      <c r="H92" s="4"/>
      <c r="I92" s="4"/>
      <c r="J92" s="4"/>
      <c r="K92" s="4"/>
      <c r="L92" s="4"/>
      <c r="AE92" s="36"/>
      <c r="AF92" s="37"/>
      <c r="AG92" s="37"/>
      <c r="AH92" s="37"/>
      <c r="AI92" s="37"/>
      <c r="AJ92" s="37"/>
      <c r="AK92" s="38"/>
    </row>
    <row r="95" spans="6:37" ht="12">
      <c r="F95" s="40">
        <v>10</v>
      </c>
      <c r="G95" s="25" t="s">
        <v>8</v>
      </c>
      <c r="H95" s="25"/>
      <c r="I95" s="25"/>
      <c r="J95" s="25"/>
      <c r="K95" s="25"/>
      <c r="L95" s="41"/>
      <c r="AE95" s="40">
        <v>30</v>
      </c>
      <c r="AF95" s="25" t="s">
        <v>8</v>
      </c>
      <c r="AG95" s="25"/>
      <c r="AH95" s="25"/>
      <c r="AI95" s="25"/>
      <c r="AJ95" s="25"/>
      <c r="AK95" s="41"/>
    </row>
    <row r="96" spans="6:37" ht="12">
      <c r="F96" s="42"/>
      <c r="G96" s="4" t="s">
        <v>10</v>
      </c>
      <c r="H96" s="4"/>
      <c r="I96" s="4"/>
      <c r="J96" s="4"/>
      <c r="K96" s="4"/>
      <c r="L96" s="43"/>
      <c r="AE96" s="42"/>
      <c r="AF96" s="4" t="s">
        <v>10</v>
      </c>
      <c r="AG96" s="4"/>
      <c r="AH96" s="4"/>
      <c r="AI96" s="4"/>
      <c r="AJ96" s="4"/>
      <c r="AK96" s="43"/>
    </row>
    <row r="97" spans="6:37" ht="12.75" thickBot="1">
      <c r="F97" s="144" t="s">
        <v>0</v>
      </c>
      <c r="G97" s="145"/>
      <c r="H97" s="145"/>
      <c r="I97" s="145"/>
      <c r="J97" s="145"/>
      <c r="K97" s="145"/>
      <c r="L97" s="146"/>
      <c r="AE97" s="144" t="s">
        <v>0</v>
      </c>
      <c r="AF97" s="145"/>
      <c r="AG97" s="145"/>
      <c r="AH97" s="145"/>
      <c r="AI97" s="145"/>
      <c r="AJ97" s="145"/>
      <c r="AK97" s="146"/>
    </row>
    <row r="98" spans="6:37" ht="48.75" thickBot="1">
      <c r="F98" s="44" t="s">
        <v>7</v>
      </c>
      <c r="G98" s="45" t="s">
        <v>6</v>
      </c>
      <c r="H98" s="45" t="s">
        <v>5</v>
      </c>
      <c r="I98" s="46" t="s">
        <v>4</v>
      </c>
      <c r="J98" s="45" t="s">
        <v>3</v>
      </c>
      <c r="K98" s="47" t="s">
        <v>2</v>
      </c>
      <c r="L98" s="48" t="s">
        <v>1</v>
      </c>
      <c r="AE98" s="44" t="s">
        <v>7</v>
      </c>
      <c r="AF98" s="45" t="s">
        <v>6</v>
      </c>
      <c r="AG98" s="45" t="s">
        <v>5</v>
      </c>
      <c r="AH98" s="46" t="s">
        <v>4</v>
      </c>
      <c r="AI98" s="45" t="s">
        <v>3</v>
      </c>
      <c r="AJ98" s="47" t="s">
        <v>2</v>
      </c>
      <c r="AK98" s="48" t="s">
        <v>1</v>
      </c>
    </row>
    <row r="99" spans="6:37" ht="14.25">
      <c r="F99" s="49"/>
      <c r="G99" s="11">
        <v>780000</v>
      </c>
      <c r="H99" s="12"/>
      <c r="I99" s="12"/>
      <c r="J99" s="12">
        <v>52</v>
      </c>
      <c r="K99" s="50" t="s">
        <v>41</v>
      </c>
      <c r="L99" s="13">
        <v>1</v>
      </c>
      <c r="AE99" s="49"/>
      <c r="AF99" s="11">
        <f>'دفتر کل'!Y9</f>
        <v>100000</v>
      </c>
      <c r="AG99" s="12"/>
      <c r="AH99" s="12"/>
      <c r="AI99" s="12">
        <f>'دفتر کل'!Y38</f>
        <v>32</v>
      </c>
      <c r="AJ99" s="50" t="str">
        <f>'دفتر کل'!AE38</f>
        <v>خلاصه سود و زیان</v>
      </c>
      <c r="AK99" s="13">
        <v>1</v>
      </c>
    </row>
    <row r="100" spans="6:37" ht="14.25">
      <c r="F100" s="15">
        <v>780000</v>
      </c>
      <c r="G100" s="32"/>
      <c r="H100" s="4"/>
      <c r="I100" s="4"/>
      <c r="J100" s="4">
        <v>20</v>
      </c>
      <c r="K100" s="51" t="s">
        <v>31</v>
      </c>
      <c r="L100" s="17"/>
      <c r="AE100" s="15">
        <f>AF99</f>
        <v>100000</v>
      </c>
      <c r="AF100" s="32"/>
      <c r="AG100" s="4"/>
      <c r="AH100" s="4"/>
      <c r="AI100" s="4">
        <f>'دفتر کل'!Y6</f>
        <v>16</v>
      </c>
      <c r="AJ100" s="51" t="str">
        <f>موجودی.کالا</f>
        <v>موجودی کالا</v>
      </c>
      <c r="AK100" s="17"/>
    </row>
    <row r="101" spans="6:37" ht="12.75" thickBot="1">
      <c r="F101" s="36"/>
      <c r="G101" s="37"/>
      <c r="H101" s="37"/>
      <c r="I101" s="37"/>
      <c r="J101" s="37"/>
      <c r="K101" s="37" t="s">
        <v>49</v>
      </c>
      <c r="L101" s="38"/>
      <c r="AE101" s="31"/>
      <c r="AF101" s="4"/>
      <c r="AG101" s="4"/>
      <c r="AH101" s="4"/>
      <c r="AI101" s="4"/>
      <c r="AJ101" s="4" t="s">
        <v>122</v>
      </c>
      <c r="AK101" s="17"/>
    </row>
    <row r="102" spans="6:37" ht="12.75" thickBot="1">
      <c r="F102" s="4"/>
      <c r="G102" s="4"/>
      <c r="H102" s="4"/>
      <c r="I102" s="4"/>
      <c r="J102" s="4"/>
      <c r="K102" s="4"/>
      <c r="L102" s="4"/>
      <c r="AE102" s="36"/>
      <c r="AF102" s="37"/>
      <c r="AG102" s="37"/>
      <c r="AH102" s="37"/>
      <c r="AI102" s="37"/>
      <c r="AJ102" s="37"/>
      <c r="AK102" s="38"/>
    </row>
    <row r="105" spans="6:37" ht="12">
      <c r="F105" s="40">
        <v>11</v>
      </c>
      <c r="G105" s="25" t="s">
        <v>8</v>
      </c>
      <c r="H105" s="25"/>
      <c r="I105" s="25"/>
      <c r="J105" s="25"/>
      <c r="K105" s="25"/>
      <c r="L105" s="41"/>
      <c r="AE105" s="40">
        <v>31</v>
      </c>
      <c r="AF105" s="25" t="s">
        <v>8</v>
      </c>
      <c r="AG105" s="25"/>
      <c r="AH105" s="25"/>
      <c r="AI105" s="25"/>
      <c r="AJ105" s="25"/>
      <c r="AK105" s="41"/>
    </row>
    <row r="106" spans="6:37" ht="12">
      <c r="F106" s="42"/>
      <c r="G106" s="4" t="s">
        <v>10</v>
      </c>
      <c r="H106" s="4"/>
      <c r="I106" s="4"/>
      <c r="J106" s="4"/>
      <c r="K106" s="4"/>
      <c r="L106" s="43"/>
      <c r="AE106" s="42"/>
      <c r="AF106" s="4" t="s">
        <v>10</v>
      </c>
      <c r="AG106" s="4"/>
      <c r="AH106" s="4"/>
      <c r="AI106" s="4"/>
      <c r="AJ106" s="4"/>
      <c r="AK106" s="43"/>
    </row>
    <row r="107" spans="6:37" ht="12.75" thickBot="1">
      <c r="F107" s="144" t="s">
        <v>0</v>
      </c>
      <c r="G107" s="145"/>
      <c r="H107" s="145"/>
      <c r="I107" s="145"/>
      <c r="J107" s="145"/>
      <c r="K107" s="145"/>
      <c r="L107" s="146"/>
      <c r="AE107" s="144" t="s">
        <v>0</v>
      </c>
      <c r="AF107" s="145"/>
      <c r="AG107" s="145"/>
      <c r="AH107" s="145"/>
      <c r="AI107" s="145"/>
      <c r="AJ107" s="145"/>
      <c r="AK107" s="146"/>
    </row>
    <row r="108" spans="6:37" ht="48.75" thickBot="1">
      <c r="F108" s="44" t="s">
        <v>7</v>
      </c>
      <c r="G108" s="45" t="s">
        <v>6</v>
      </c>
      <c r="H108" s="45" t="s">
        <v>5</v>
      </c>
      <c r="I108" s="46" t="s">
        <v>4</v>
      </c>
      <c r="J108" s="45" t="s">
        <v>3</v>
      </c>
      <c r="K108" s="47" t="s">
        <v>2</v>
      </c>
      <c r="L108" s="48" t="s">
        <v>1</v>
      </c>
      <c r="AE108" s="44" t="s">
        <v>7</v>
      </c>
      <c r="AF108" s="45" t="s">
        <v>6</v>
      </c>
      <c r="AG108" s="45" t="s">
        <v>5</v>
      </c>
      <c r="AH108" s="46" t="s">
        <v>4</v>
      </c>
      <c r="AI108" s="45" t="s">
        <v>3</v>
      </c>
      <c r="AJ108" s="61" t="s">
        <v>2</v>
      </c>
      <c r="AK108" s="48" t="s">
        <v>1</v>
      </c>
    </row>
    <row r="109" spans="6:37" ht="14.25">
      <c r="F109" s="49"/>
      <c r="G109" s="11">
        <v>200000</v>
      </c>
      <c r="H109" s="12"/>
      <c r="I109" s="12"/>
      <c r="J109" s="12">
        <v>10</v>
      </c>
      <c r="K109" s="50" t="s">
        <v>17</v>
      </c>
      <c r="L109" s="13">
        <v>1</v>
      </c>
      <c r="AE109" s="49"/>
      <c r="AF109" s="11">
        <v>150000</v>
      </c>
      <c r="AG109" s="12"/>
      <c r="AH109" s="12"/>
      <c r="AI109" s="12">
        <f>'دفتر کل'!Y6</f>
        <v>16</v>
      </c>
      <c r="AJ109" s="50" t="str">
        <f>موجودی.کالا</f>
        <v>موجودی کالا</v>
      </c>
      <c r="AK109" s="13">
        <v>1</v>
      </c>
    </row>
    <row r="110" spans="6:37" ht="14.25">
      <c r="F110" s="15">
        <v>200000</v>
      </c>
      <c r="G110" s="32"/>
      <c r="H110" s="4"/>
      <c r="I110" s="4"/>
      <c r="J110" s="4">
        <v>40</v>
      </c>
      <c r="K110" s="51" t="s">
        <v>45</v>
      </c>
      <c r="L110" s="17"/>
      <c r="AE110" s="15">
        <f>AF109</f>
        <v>150000</v>
      </c>
      <c r="AF110" s="32"/>
      <c r="AG110" s="4"/>
      <c r="AH110" s="4"/>
      <c r="AI110" s="4">
        <f>'دفتر کل'!Y38</f>
        <v>32</v>
      </c>
      <c r="AJ110" s="51" t="str">
        <f>'دفتر کل'!AE38</f>
        <v>خلاصه سود و زیان</v>
      </c>
      <c r="AK110" s="17"/>
    </row>
    <row r="111" spans="6:37" ht="12.75" thickBot="1">
      <c r="F111" s="36"/>
      <c r="G111" s="37"/>
      <c r="H111" s="37"/>
      <c r="I111" s="37"/>
      <c r="J111" s="37"/>
      <c r="K111" s="37" t="s">
        <v>50</v>
      </c>
      <c r="L111" s="38"/>
      <c r="AE111" s="31"/>
      <c r="AF111" s="4"/>
      <c r="AG111" s="4"/>
      <c r="AH111" s="4"/>
      <c r="AI111" s="4"/>
      <c r="AJ111" s="4" t="s">
        <v>123</v>
      </c>
      <c r="AK111" s="17"/>
    </row>
    <row r="112" spans="6:37" ht="12.75" thickBot="1">
      <c r="F112" s="4"/>
      <c r="G112" s="4"/>
      <c r="H112" s="4"/>
      <c r="I112" s="4"/>
      <c r="J112" s="4"/>
      <c r="K112" s="4"/>
      <c r="L112" s="4"/>
      <c r="AE112" s="36"/>
      <c r="AF112" s="37"/>
      <c r="AG112" s="37"/>
      <c r="AH112" s="37"/>
      <c r="AI112" s="37"/>
      <c r="AJ112" s="37"/>
      <c r="AK112" s="38"/>
    </row>
    <row r="113" spans="6:12" ht="12">
      <c r="F113" s="4"/>
      <c r="G113" s="4"/>
      <c r="H113" s="4"/>
      <c r="I113" s="4"/>
      <c r="J113" s="4"/>
      <c r="K113" s="4"/>
      <c r="L113" s="4"/>
    </row>
    <row r="115" spans="6:12" ht="12">
      <c r="F115" s="40">
        <v>12</v>
      </c>
      <c r="G115" s="25" t="s">
        <v>8</v>
      </c>
      <c r="H115" s="25"/>
      <c r="I115" s="25"/>
      <c r="J115" s="25"/>
      <c r="K115" s="25"/>
      <c r="L115" s="41"/>
    </row>
    <row r="116" spans="6:12" ht="12">
      <c r="F116" s="42"/>
      <c r="G116" s="4" t="s">
        <v>10</v>
      </c>
      <c r="H116" s="4"/>
      <c r="I116" s="4"/>
      <c r="J116" s="4"/>
      <c r="K116" s="4"/>
      <c r="L116" s="43"/>
    </row>
    <row r="117" spans="6:12" ht="12.75" thickBot="1">
      <c r="F117" s="144" t="s">
        <v>0</v>
      </c>
      <c r="G117" s="145"/>
      <c r="H117" s="145"/>
      <c r="I117" s="145"/>
      <c r="J117" s="145"/>
      <c r="K117" s="145"/>
      <c r="L117" s="146"/>
    </row>
    <row r="118" spans="6:12" ht="48.75" thickBot="1">
      <c r="F118" s="44" t="s">
        <v>7</v>
      </c>
      <c r="G118" s="45" t="s">
        <v>6</v>
      </c>
      <c r="H118" s="45" t="s">
        <v>5</v>
      </c>
      <c r="I118" s="46" t="s">
        <v>4</v>
      </c>
      <c r="J118" s="45" t="s">
        <v>3</v>
      </c>
      <c r="K118" s="47" t="s">
        <v>2</v>
      </c>
      <c r="L118" s="48" t="s">
        <v>1</v>
      </c>
    </row>
    <row r="119" spans="6:12" ht="14.25">
      <c r="F119" s="49"/>
      <c r="G119" s="11">
        <v>11400</v>
      </c>
      <c r="H119" s="12"/>
      <c r="I119" s="12"/>
      <c r="J119" s="12">
        <v>53</v>
      </c>
      <c r="K119" s="50" t="s">
        <v>33</v>
      </c>
      <c r="L119" s="13">
        <v>1</v>
      </c>
    </row>
    <row r="120" spans="6:12" ht="14.25">
      <c r="F120" s="15">
        <v>11400</v>
      </c>
      <c r="G120" s="32"/>
      <c r="H120" s="4"/>
      <c r="I120" s="4"/>
      <c r="J120" s="4">
        <v>10</v>
      </c>
      <c r="K120" s="51" t="s">
        <v>17</v>
      </c>
      <c r="L120" s="17"/>
    </row>
    <row r="121" spans="6:12" ht="12.75" thickBot="1">
      <c r="F121" s="36"/>
      <c r="G121" s="37"/>
      <c r="H121" s="37"/>
      <c r="I121" s="37"/>
      <c r="J121" s="37"/>
      <c r="K121" s="37" t="s">
        <v>53</v>
      </c>
      <c r="L121" s="38"/>
    </row>
    <row r="122" spans="6:12" ht="12">
      <c r="F122" s="4"/>
      <c r="G122" s="4"/>
      <c r="H122" s="4"/>
      <c r="I122" s="4"/>
      <c r="J122" s="4"/>
      <c r="K122" s="4"/>
      <c r="L122" s="4"/>
    </row>
    <row r="123" spans="6:12" ht="12">
      <c r="F123" s="4"/>
      <c r="G123" s="4"/>
      <c r="H123" s="4"/>
      <c r="I123" s="4"/>
      <c r="J123" s="4"/>
      <c r="K123" s="4"/>
      <c r="L123" s="4"/>
    </row>
  </sheetData>
  <sheetProtection/>
  <mergeCells count="31">
    <mergeCell ref="F4:L4"/>
    <mergeCell ref="N4:T4"/>
    <mergeCell ref="N16:T16"/>
    <mergeCell ref="N26:T26"/>
    <mergeCell ref="N36:T36"/>
    <mergeCell ref="N47:T47"/>
    <mergeCell ref="N57:T57"/>
    <mergeCell ref="F107:L107"/>
    <mergeCell ref="F16:L16"/>
    <mergeCell ref="F26:L26"/>
    <mergeCell ref="F87:L87"/>
    <mergeCell ref="F77:L77"/>
    <mergeCell ref="F117:L117"/>
    <mergeCell ref="F97:L97"/>
    <mergeCell ref="AE107:AK107"/>
    <mergeCell ref="AE87:AK87"/>
    <mergeCell ref="AE36:AK36"/>
    <mergeCell ref="AE47:AK47"/>
    <mergeCell ref="AE57:AK57"/>
    <mergeCell ref="AE4:AK4"/>
    <mergeCell ref="AE16:AK16"/>
    <mergeCell ref="AE26:AK26"/>
    <mergeCell ref="AE77:AK77"/>
    <mergeCell ref="AE67:AK67"/>
    <mergeCell ref="F36:L36"/>
    <mergeCell ref="F47:L47"/>
    <mergeCell ref="F57:L57"/>
    <mergeCell ref="F67:L67"/>
    <mergeCell ref="AE97:AK97"/>
    <mergeCell ref="N77:T77"/>
    <mergeCell ref="N67:T67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K270"/>
  <sheetViews>
    <sheetView zoomScalePageLayoutView="0" workbookViewId="0" topLeftCell="A68">
      <selection activeCell="L10" sqref="L10"/>
    </sheetView>
  </sheetViews>
  <sheetFormatPr defaultColWidth="9.140625" defaultRowHeight="12.75"/>
  <cols>
    <col min="1" max="6" width="9.140625" style="2" customWidth="1"/>
    <col min="7" max="7" width="22.28125" style="2" customWidth="1"/>
    <col min="8" max="8" width="8.7109375" style="2" customWidth="1"/>
    <col min="9" max="16384" width="9.140625" style="2" customWidth="1"/>
  </cols>
  <sheetData>
    <row r="5" spans="3:10" ht="12.75" thickBot="1">
      <c r="C5" s="2">
        <v>1</v>
      </c>
      <c r="D5" s="2" t="s">
        <v>12</v>
      </c>
      <c r="E5" s="147" t="s">
        <v>11</v>
      </c>
      <c r="F5" s="147"/>
      <c r="G5" s="147"/>
      <c r="J5" s="4"/>
    </row>
    <row r="6" spans="3:11" ht="24" customHeight="1" thickBot="1">
      <c r="C6" s="5" t="s">
        <v>7</v>
      </c>
      <c r="D6" s="6" t="s">
        <v>6</v>
      </c>
      <c r="E6" s="6" t="s">
        <v>16</v>
      </c>
      <c r="F6" s="6" t="s">
        <v>15</v>
      </c>
      <c r="G6" s="6" t="s">
        <v>2</v>
      </c>
      <c r="H6" s="7" t="s">
        <v>14</v>
      </c>
      <c r="I6" s="8" t="s">
        <v>13</v>
      </c>
      <c r="J6" s="9"/>
      <c r="K6" s="4"/>
    </row>
    <row r="7" spans="3:11" ht="12">
      <c r="C7" s="10"/>
      <c r="D7" s="11">
        <f>'سند حسابداری'!G6</f>
        <v>5000000</v>
      </c>
      <c r="E7" s="12"/>
      <c r="F7" s="12">
        <f>'سند حسابداری'!J6</f>
        <v>10</v>
      </c>
      <c r="G7" s="12" t="str">
        <f>'سند حسابداری'!K6</f>
        <v>بانک</v>
      </c>
      <c r="H7" s="13">
        <f>'سند حسابداری'!F2</f>
        <v>1</v>
      </c>
      <c r="I7" s="14" t="str">
        <f>'سند حسابداری'!F3</f>
        <v>1387/2/3</v>
      </c>
      <c r="J7" s="4"/>
      <c r="K7" s="4"/>
    </row>
    <row r="8" spans="3:11" ht="12">
      <c r="C8" s="15">
        <f>D7</f>
        <v>5000000</v>
      </c>
      <c r="D8" s="4"/>
      <c r="E8" s="4"/>
      <c r="F8" s="4">
        <f>'سند حسابداری'!J7</f>
        <v>30</v>
      </c>
      <c r="G8" s="16" t="str">
        <f>'سند حسابداری'!K7</f>
        <v>سرمایه</v>
      </c>
      <c r="H8" s="17"/>
      <c r="I8" s="18"/>
      <c r="J8" s="4"/>
      <c r="K8" s="4"/>
    </row>
    <row r="9" spans="3:11" ht="12">
      <c r="C9" s="19"/>
      <c r="D9" s="20"/>
      <c r="E9" s="20"/>
      <c r="F9" s="20"/>
      <c r="G9" s="20" t="str">
        <f>'سند حسابداری'!K8</f>
        <v>بابت سرمایه گذاری اولیه</v>
      </c>
      <c r="H9" s="21"/>
      <c r="I9" s="22"/>
      <c r="J9" s="4"/>
      <c r="K9" s="4"/>
    </row>
    <row r="10" spans="3:11" ht="12">
      <c r="C10" s="23"/>
      <c r="D10" s="24">
        <f>'سند حسابداری'!G18</f>
        <v>300000</v>
      </c>
      <c r="E10" s="25"/>
      <c r="F10" s="25">
        <f>'سند حسابداری'!J18</f>
        <v>50</v>
      </c>
      <c r="G10" s="26" t="str">
        <f>'سند حسابداری'!K18</f>
        <v>هزینه اجاره</v>
      </c>
      <c r="H10" s="27">
        <f>'سند حسابداری'!F14</f>
        <v>2</v>
      </c>
      <c r="I10" s="28">
        <f>'سند حسابداری'!F15</f>
        <v>0</v>
      </c>
      <c r="J10" s="4"/>
      <c r="K10" s="4"/>
    </row>
    <row r="11" spans="3:11" ht="12">
      <c r="C11" s="15">
        <f>D10</f>
        <v>300000</v>
      </c>
      <c r="D11" s="4"/>
      <c r="E11" s="4"/>
      <c r="F11" s="4">
        <f>'سند حسابداری'!J19</f>
        <v>10</v>
      </c>
      <c r="G11" s="16" t="str">
        <f>'سند حسابداری'!K19</f>
        <v>بانک</v>
      </c>
      <c r="H11" s="17"/>
      <c r="I11" s="18"/>
      <c r="J11" s="4"/>
      <c r="K11" s="4"/>
    </row>
    <row r="12" spans="3:11" ht="12">
      <c r="C12" s="19"/>
      <c r="D12" s="20"/>
      <c r="E12" s="20"/>
      <c r="F12" s="20"/>
      <c r="G12" s="20" t="str">
        <f>'سند حسابداری'!K20</f>
        <v>بابت پرداخت اجاره</v>
      </c>
      <c r="H12" s="21"/>
      <c r="I12" s="22"/>
      <c r="J12" s="4"/>
      <c r="K12" s="4"/>
    </row>
    <row r="13" spans="3:11" ht="12">
      <c r="C13" s="23"/>
      <c r="D13" s="24">
        <f>'سند حسابداری'!G28</f>
        <v>180000</v>
      </c>
      <c r="E13" s="25"/>
      <c r="F13" s="25">
        <f>'سند حسابداری'!J28</f>
        <v>14</v>
      </c>
      <c r="G13" s="25" t="str">
        <f>'سند حسابداری'!K28</f>
        <v>پیش پرداخت اجاره</v>
      </c>
      <c r="H13" s="27">
        <f>'سند حسابداری'!F24</f>
        <v>3</v>
      </c>
      <c r="I13" s="28">
        <f>'سند حسابداری'!F25</f>
        <v>0</v>
      </c>
      <c r="J13" s="4"/>
      <c r="K13" s="4"/>
    </row>
    <row r="14" spans="3:11" ht="12">
      <c r="C14" s="15">
        <f>'سند حسابداری'!F29</f>
        <v>180000</v>
      </c>
      <c r="D14" s="4"/>
      <c r="E14" s="4"/>
      <c r="F14" s="4">
        <f>'سند حسابداری'!J29</f>
        <v>10</v>
      </c>
      <c r="G14" s="16" t="str">
        <f>'سند حسابداری'!K29</f>
        <v>بانک</v>
      </c>
      <c r="H14" s="17"/>
      <c r="I14" s="18"/>
      <c r="J14" s="4"/>
      <c r="K14" s="4"/>
    </row>
    <row r="15" spans="3:11" ht="12">
      <c r="C15" s="29"/>
      <c r="D15" s="20"/>
      <c r="E15" s="20"/>
      <c r="F15" s="20"/>
      <c r="G15" s="20" t="str">
        <f>'سند حسابداری'!K30</f>
        <v>بابت پرداخت اجاره سه ماهه بعد</v>
      </c>
      <c r="H15" s="21"/>
      <c r="I15" s="22"/>
      <c r="J15" s="4"/>
      <c r="K15" s="4"/>
    </row>
    <row r="16" spans="3:11" ht="12">
      <c r="C16" s="30"/>
      <c r="D16" s="24">
        <f>'سند حسابداری'!G38</f>
        <v>120000</v>
      </c>
      <c r="E16" s="25"/>
      <c r="F16" s="25">
        <f>'سند حسابداری'!J38</f>
        <v>13</v>
      </c>
      <c r="G16" s="25" t="str">
        <f>'سند حسابداری'!K38</f>
        <v>پیش پرداخت بیمه</v>
      </c>
      <c r="H16" s="27">
        <f>'سند حسابداری'!F34</f>
        <v>4</v>
      </c>
      <c r="I16" s="28">
        <f>'سند حسابداری'!F35</f>
        <v>0</v>
      </c>
      <c r="J16" s="4"/>
      <c r="K16" s="4"/>
    </row>
    <row r="17" spans="3:11" ht="12">
      <c r="C17" s="15">
        <f>'سند حسابداری'!F39</f>
        <v>120000</v>
      </c>
      <c r="D17" s="4"/>
      <c r="E17" s="4"/>
      <c r="F17" s="4">
        <f>'سند حسابداری'!J39</f>
        <v>10</v>
      </c>
      <c r="G17" s="16" t="str">
        <f>'سند حسابداری'!K39</f>
        <v>بانک</v>
      </c>
      <c r="H17" s="17"/>
      <c r="I17" s="18"/>
      <c r="J17" s="4"/>
      <c r="K17" s="4"/>
    </row>
    <row r="18" spans="3:11" ht="12">
      <c r="C18" s="19"/>
      <c r="D18" s="20"/>
      <c r="E18" s="20"/>
      <c r="F18" s="20"/>
      <c r="G18" s="20" t="str">
        <f>'سند حسابداری'!K40</f>
        <v>بابت پرداخت بیمه سال بعد</v>
      </c>
      <c r="H18" s="21"/>
      <c r="I18" s="22"/>
      <c r="J18" s="4"/>
      <c r="K18" s="4"/>
    </row>
    <row r="19" spans="3:11" ht="12">
      <c r="C19" s="31"/>
      <c r="D19" s="32">
        <f>'سند حسابداری'!G49</f>
        <v>1200000</v>
      </c>
      <c r="E19" s="4"/>
      <c r="F19" s="4">
        <f>'سند حسابداری'!J49</f>
        <v>18</v>
      </c>
      <c r="G19" s="4" t="str">
        <f>'سند حسابداری'!K49</f>
        <v>اثاثه </v>
      </c>
      <c r="H19" s="17">
        <f>'سند حسابداری'!F45</f>
        <v>5</v>
      </c>
      <c r="I19" s="18">
        <f>'سند حسابداری'!F46</f>
        <v>0</v>
      </c>
      <c r="J19" s="4"/>
      <c r="K19" s="4"/>
    </row>
    <row r="20" spans="3:11" ht="12">
      <c r="C20" s="15">
        <f>D19</f>
        <v>1200000</v>
      </c>
      <c r="D20" s="4"/>
      <c r="E20" s="4"/>
      <c r="F20" s="4">
        <f>'سند حسابداری'!J50</f>
        <v>20</v>
      </c>
      <c r="G20" s="16" t="str">
        <f>'سند حسابداری'!K50</f>
        <v>حسابهای پرداختنی</v>
      </c>
      <c r="H20" s="17"/>
      <c r="I20" s="18"/>
      <c r="J20" s="4"/>
      <c r="K20" s="4"/>
    </row>
    <row r="21" spans="3:11" ht="12">
      <c r="C21" s="19"/>
      <c r="D21" s="20"/>
      <c r="E21" s="20"/>
      <c r="F21" s="20"/>
      <c r="G21" s="33" t="str">
        <f>'سند حسابداری'!K51</f>
        <v>بابت خرید نسیه اثاثه</v>
      </c>
      <c r="H21" s="21"/>
      <c r="I21" s="22"/>
      <c r="J21" s="4"/>
      <c r="K21" s="4"/>
    </row>
    <row r="22" spans="3:11" ht="12">
      <c r="C22" s="31"/>
      <c r="D22" s="32">
        <f>'سند حسابداری'!G59</f>
        <v>290000</v>
      </c>
      <c r="E22" s="4"/>
      <c r="F22" s="4">
        <f>'سند حسابداری'!J59</f>
        <v>52</v>
      </c>
      <c r="G22" s="4" t="str">
        <f>'سند حسابداری'!K59</f>
        <v>خرید کالا</v>
      </c>
      <c r="H22" s="17">
        <f>'سند حسابداری'!F55</f>
        <v>6</v>
      </c>
      <c r="I22" s="18">
        <f>'سند حسابداری'!F56</f>
        <v>0</v>
      </c>
      <c r="J22" s="4"/>
      <c r="K22" s="4"/>
    </row>
    <row r="23" spans="3:11" ht="12">
      <c r="C23" s="15">
        <f>D22</f>
        <v>290000</v>
      </c>
      <c r="D23" s="4"/>
      <c r="E23" s="4"/>
      <c r="F23" s="4">
        <f>'سند حسابداری'!J60</f>
        <v>10</v>
      </c>
      <c r="G23" s="16" t="str">
        <f>'سند حسابداری'!K60</f>
        <v>بانک</v>
      </c>
      <c r="H23" s="17"/>
      <c r="I23" s="18"/>
      <c r="J23" s="4"/>
      <c r="K23" s="4"/>
    </row>
    <row r="24" spans="3:11" ht="12">
      <c r="C24" s="19"/>
      <c r="D24" s="20"/>
      <c r="E24" s="20"/>
      <c r="F24" s="20"/>
      <c r="G24" s="20" t="str">
        <f>'سند حسابداری'!K61</f>
        <v>بابت خرید نقدی کالا</v>
      </c>
      <c r="H24" s="21"/>
      <c r="I24" s="22"/>
      <c r="J24" s="4"/>
      <c r="K24" s="4"/>
    </row>
    <row r="25" spans="3:9" ht="12">
      <c r="C25" s="31"/>
      <c r="D25" s="32">
        <f>'سند حسابداری'!G69</f>
        <v>800</v>
      </c>
      <c r="E25" s="4"/>
      <c r="F25" s="4">
        <f>'سند حسابداری'!J69</f>
        <v>51</v>
      </c>
      <c r="G25" s="4" t="str">
        <f>'سند حسابداری'!K69</f>
        <v>هزینه حمل</v>
      </c>
      <c r="H25" s="17">
        <f>'سند حسابداری'!F65</f>
        <v>7</v>
      </c>
      <c r="I25" s="18">
        <f>'سند حسابداری'!F66</f>
        <v>0</v>
      </c>
    </row>
    <row r="26" spans="3:9" ht="12">
      <c r="C26" s="31">
        <f>'سند حسابداری'!F70</f>
        <v>800</v>
      </c>
      <c r="D26" s="4"/>
      <c r="E26" s="4"/>
      <c r="F26" s="4">
        <f>'سند حسابداری'!J70</f>
        <v>10</v>
      </c>
      <c r="G26" s="16" t="str">
        <f>'سند حسابداری'!K70</f>
        <v>بانک</v>
      </c>
      <c r="H26" s="17"/>
      <c r="I26" s="18"/>
    </row>
    <row r="27" spans="3:9" ht="12">
      <c r="C27" s="19"/>
      <c r="D27" s="20"/>
      <c r="E27" s="20"/>
      <c r="F27" s="20"/>
      <c r="G27" s="20" t="str">
        <f>'سند حسابداری'!K71</f>
        <v>بابت هزینه حمل</v>
      </c>
      <c r="H27" s="21"/>
      <c r="I27" s="22"/>
    </row>
    <row r="28" spans="3:9" ht="12">
      <c r="C28" s="31"/>
      <c r="D28" s="32">
        <f>'سند حسابداری'!G79</f>
        <v>300000</v>
      </c>
      <c r="E28" s="4"/>
      <c r="F28" s="4">
        <f>'سند حسابداری'!J79</f>
        <v>11</v>
      </c>
      <c r="G28" s="4" t="str">
        <f>'سند حسابداری'!K79</f>
        <v>حسابهای دریافتنی</v>
      </c>
      <c r="H28" s="17">
        <f>'سند حسابداری'!F75</f>
        <v>8</v>
      </c>
      <c r="I28" s="18">
        <f>'سند حسابداری'!F76</f>
        <v>0</v>
      </c>
    </row>
    <row r="29" spans="3:9" ht="12">
      <c r="C29" s="15">
        <f>D28</f>
        <v>300000</v>
      </c>
      <c r="D29" s="4"/>
      <c r="E29" s="4"/>
      <c r="F29" s="4">
        <f>'سند حسابداری'!J80</f>
        <v>40</v>
      </c>
      <c r="G29" s="16" t="str">
        <f>'سند حسابداری'!K80</f>
        <v>فروش کالا</v>
      </c>
      <c r="H29" s="17"/>
      <c r="I29" s="18"/>
    </row>
    <row r="30" spans="3:9" ht="12">
      <c r="C30" s="19"/>
      <c r="D30" s="20"/>
      <c r="E30" s="20"/>
      <c r="F30" s="20"/>
      <c r="G30" s="20" t="str">
        <f>'سند حسابداری'!K81</f>
        <v>بابت فروش نسیه کالا</v>
      </c>
      <c r="H30" s="21"/>
      <c r="I30" s="22"/>
    </row>
    <row r="31" spans="3:9" ht="12">
      <c r="C31" s="31"/>
      <c r="D31" s="32">
        <f>'سند حسابداری'!G89</f>
        <v>40000</v>
      </c>
      <c r="E31" s="4"/>
      <c r="F31" s="4">
        <f>'سند حسابداری'!J89</f>
        <v>17</v>
      </c>
      <c r="G31" s="4" t="str">
        <f>'سند حسابداری'!K89</f>
        <v>ملزومات</v>
      </c>
      <c r="H31" s="17">
        <f>'سند حسابداری'!F85</f>
        <v>9</v>
      </c>
      <c r="I31" s="18">
        <f>'سند حسابداری'!F86</f>
        <v>0</v>
      </c>
    </row>
    <row r="32" spans="3:9" ht="12">
      <c r="C32" s="15">
        <f>D31</f>
        <v>40000</v>
      </c>
      <c r="D32" s="4"/>
      <c r="E32" s="4"/>
      <c r="F32" s="4">
        <f>'سند حسابداری'!J90</f>
        <v>10</v>
      </c>
      <c r="G32" s="16" t="str">
        <f>'سند حسابداری'!K90</f>
        <v>بانک</v>
      </c>
      <c r="H32" s="17"/>
      <c r="I32" s="18"/>
    </row>
    <row r="33" spans="3:9" ht="12">
      <c r="C33" s="19"/>
      <c r="D33" s="20"/>
      <c r="E33" s="20"/>
      <c r="F33" s="20"/>
      <c r="G33" s="20" t="str">
        <f>'سند حسابداری'!K91</f>
        <v>بابت خرید نقدی ملزومات</v>
      </c>
      <c r="H33" s="21"/>
      <c r="I33" s="22"/>
    </row>
    <row r="34" spans="3:9" ht="12">
      <c r="C34" s="31"/>
      <c r="D34" s="32">
        <f>'سند حسابداری'!G99</f>
        <v>780000</v>
      </c>
      <c r="E34" s="4"/>
      <c r="F34" s="4">
        <f>'سند حسابداری'!J99</f>
        <v>52</v>
      </c>
      <c r="G34" s="4" t="str">
        <f>'سند حسابداری'!K99</f>
        <v>خرید کالا</v>
      </c>
      <c r="H34" s="17">
        <f>'سند حسابداری'!F95</f>
        <v>10</v>
      </c>
      <c r="I34" s="18">
        <f>'سند حسابداری'!F96</f>
        <v>0</v>
      </c>
    </row>
    <row r="35" spans="3:9" ht="12">
      <c r="C35" s="15">
        <f>D34</f>
        <v>780000</v>
      </c>
      <c r="D35" s="4"/>
      <c r="E35" s="4"/>
      <c r="F35" s="4">
        <f>'سند حسابداری'!J100</f>
        <v>20</v>
      </c>
      <c r="G35" s="16" t="str">
        <f>'سند حسابداری'!K100</f>
        <v>حسابهای پرداختنی</v>
      </c>
      <c r="H35" s="17"/>
      <c r="I35" s="18"/>
    </row>
    <row r="36" spans="3:9" ht="12">
      <c r="C36" s="19"/>
      <c r="D36" s="20"/>
      <c r="E36" s="20"/>
      <c r="F36" s="20"/>
      <c r="G36" s="20" t="str">
        <f>'سند حسابداری'!K101</f>
        <v>بابت خرید نسیه کالا</v>
      </c>
      <c r="H36" s="21"/>
      <c r="I36" s="22"/>
    </row>
    <row r="37" spans="3:9" ht="12">
      <c r="C37" s="31"/>
      <c r="D37" s="32">
        <f>'سند حسابداری'!G109</f>
        <v>200000</v>
      </c>
      <c r="E37" s="4"/>
      <c r="F37" s="4">
        <f>'سند حسابداری'!J109</f>
        <v>10</v>
      </c>
      <c r="G37" s="4" t="str">
        <f>'سند حسابداری'!K109</f>
        <v>بانک</v>
      </c>
      <c r="H37" s="17">
        <f>'سند حسابداری'!F105</f>
        <v>11</v>
      </c>
      <c r="I37" s="18">
        <f>'سند حسابداری'!F106</f>
        <v>0</v>
      </c>
    </row>
    <row r="38" spans="3:9" ht="12">
      <c r="C38" s="15">
        <f>D37</f>
        <v>200000</v>
      </c>
      <c r="D38" s="4"/>
      <c r="E38" s="4"/>
      <c r="F38" s="4">
        <f>'سند حسابداری'!J110</f>
        <v>40</v>
      </c>
      <c r="G38" s="16" t="str">
        <f>'سند حسابداری'!K110</f>
        <v>فروش کالا</v>
      </c>
      <c r="H38" s="17"/>
      <c r="I38" s="18"/>
    </row>
    <row r="39" spans="3:9" ht="12">
      <c r="C39" s="19"/>
      <c r="D39" s="20"/>
      <c r="E39" s="20"/>
      <c r="F39" s="20"/>
      <c r="G39" s="20" t="str">
        <f>'سند حسابداری'!K111</f>
        <v>بابت فروش نقدی</v>
      </c>
      <c r="H39" s="21"/>
      <c r="I39" s="22"/>
    </row>
    <row r="40" spans="3:9" ht="12">
      <c r="C40" s="31"/>
      <c r="D40" s="32">
        <f>'سند حسابداری'!G119</f>
        <v>11400</v>
      </c>
      <c r="E40" s="4"/>
      <c r="F40" s="4">
        <f>'سند حسابداری'!J119</f>
        <v>53</v>
      </c>
      <c r="G40" s="4" t="str">
        <f>'سند حسابداری'!K119</f>
        <v>هزینه متفرقه</v>
      </c>
      <c r="H40" s="17">
        <f>'سند حسابداری'!F115</f>
        <v>12</v>
      </c>
      <c r="I40" s="18">
        <f>'سند حسابداری'!F116</f>
        <v>0</v>
      </c>
    </row>
    <row r="41" spans="3:9" ht="12">
      <c r="C41" s="15">
        <f>D40</f>
        <v>11400</v>
      </c>
      <c r="D41" s="4"/>
      <c r="E41" s="4"/>
      <c r="F41" s="4">
        <f>'سند حسابداری'!J120</f>
        <v>10</v>
      </c>
      <c r="G41" s="16" t="str">
        <f>'سند حسابداری'!K120</f>
        <v>بانک</v>
      </c>
      <c r="H41" s="17"/>
      <c r="I41" s="18"/>
    </row>
    <row r="42" spans="3:9" ht="12">
      <c r="C42" s="19"/>
      <c r="D42" s="20"/>
      <c r="E42" s="20"/>
      <c r="F42" s="20"/>
      <c r="G42" s="20" t="str">
        <f>'سند حسابداری'!K121</f>
        <v>بابت پرداخت نقدی هزینه متفرقه</v>
      </c>
      <c r="H42" s="21"/>
      <c r="I42" s="22"/>
    </row>
    <row r="43" spans="3:9" ht="12">
      <c r="C43" s="31"/>
      <c r="D43" s="32">
        <f>'سند حسابداری'!O6</f>
        <v>300000</v>
      </c>
      <c r="E43" s="4"/>
      <c r="F43" s="4">
        <f>'سند حسابداری'!R6</f>
        <v>15</v>
      </c>
      <c r="G43" s="4" t="str">
        <f>'سند حسابداری'!S6</f>
        <v>پیش پرداخت خرید کالا</v>
      </c>
      <c r="H43" s="17">
        <f>'سند حسابداری'!N2</f>
        <v>13</v>
      </c>
      <c r="I43" s="18">
        <f>'سند حسابداری'!N3</f>
        <v>0</v>
      </c>
    </row>
    <row r="44" spans="3:9" ht="12">
      <c r="C44" s="15">
        <f>D43</f>
        <v>300000</v>
      </c>
      <c r="D44" s="4"/>
      <c r="E44" s="4"/>
      <c r="F44" s="4">
        <f>'سند حسابداری'!R7</f>
        <v>10</v>
      </c>
      <c r="G44" s="16" t="str">
        <f>'سند حسابداری'!S7</f>
        <v>بانک</v>
      </c>
      <c r="H44" s="17"/>
      <c r="I44" s="18"/>
    </row>
    <row r="45" spans="3:9" ht="12">
      <c r="C45" s="19"/>
      <c r="D45" s="20"/>
      <c r="E45" s="20"/>
      <c r="F45" s="20"/>
      <c r="G45" s="20" t="str">
        <f>'سند حسابداری'!S8</f>
        <v>بابت پ پ خ ک</v>
      </c>
      <c r="H45" s="21"/>
      <c r="I45" s="22"/>
    </row>
    <row r="46" spans="3:9" ht="12">
      <c r="C46" s="31"/>
      <c r="D46" s="32">
        <f>'سند حسابداری'!O18</f>
        <v>200000</v>
      </c>
      <c r="E46" s="4"/>
      <c r="F46" s="4">
        <f>'سند حسابداری'!R18</f>
        <v>52</v>
      </c>
      <c r="G46" s="4" t="str">
        <f>'سند حسابداری'!S18</f>
        <v>خرید کالا</v>
      </c>
      <c r="H46" s="17">
        <f>'سند حسابداری'!N14</f>
        <v>14</v>
      </c>
      <c r="I46" s="18">
        <f>'سند حسابداری'!N15</f>
        <v>0</v>
      </c>
    </row>
    <row r="47" spans="3:9" ht="12">
      <c r="C47" s="15">
        <f>D46</f>
        <v>200000</v>
      </c>
      <c r="D47" s="4"/>
      <c r="E47" s="4"/>
      <c r="F47" s="4">
        <f>'سند حسابداری'!R19</f>
        <v>21</v>
      </c>
      <c r="G47" s="16" t="str">
        <f>'سند حسابداری'!S19</f>
        <v>اسناد پرداختنی</v>
      </c>
      <c r="H47" s="17"/>
      <c r="I47" s="18"/>
    </row>
    <row r="48" spans="3:9" ht="12">
      <c r="C48" s="19"/>
      <c r="D48" s="20"/>
      <c r="E48" s="20"/>
      <c r="F48" s="20"/>
      <c r="G48" s="20" t="str">
        <f>'سند حسابداری'!S20</f>
        <v>بابت خرید کالا و صدور سفته </v>
      </c>
      <c r="H48" s="21"/>
      <c r="I48" s="22"/>
    </row>
    <row r="49" spans="3:9" ht="12">
      <c r="C49" s="31"/>
      <c r="D49" s="32">
        <f>'سند حسابداری'!O28</f>
        <v>330000</v>
      </c>
      <c r="E49" s="4"/>
      <c r="F49" s="4">
        <f>'سند حسابداری'!R28</f>
        <v>12</v>
      </c>
      <c r="G49" s="4" t="str">
        <f>'سند حسابداری'!S28</f>
        <v>اسناد دریافتنی</v>
      </c>
      <c r="H49" s="17">
        <f>'سند حسابداری'!N24</f>
        <v>15</v>
      </c>
      <c r="I49" s="18">
        <f>'سند حسابداری'!N25</f>
        <v>0</v>
      </c>
    </row>
    <row r="50" spans="3:9" ht="12">
      <c r="C50" s="15">
        <f>D49</f>
        <v>330000</v>
      </c>
      <c r="D50" s="4"/>
      <c r="E50" s="4"/>
      <c r="F50" s="4">
        <f>'سند حسابداری'!R29</f>
        <v>40</v>
      </c>
      <c r="G50" s="16" t="str">
        <f>'سند حسابداری'!S29</f>
        <v>فروش کالا</v>
      </c>
      <c r="H50" s="17"/>
      <c r="I50" s="18"/>
    </row>
    <row r="51" spans="3:9" ht="12">
      <c r="C51" s="19"/>
      <c r="D51" s="20"/>
      <c r="E51" s="20"/>
      <c r="F51" s="20"/>
      <c r="G51" s="34" t="str">
        <f>'سند حسابداری'!S30</f>
        <v>بابت فروش کالا و دریافت سفته بابت آن</v>
      </c>
      <c r="H51" s="21"/>
      <c r="I51" s="22"/>
    </row>
    <row r="52" spans="3:9" ht="12">
      <c r="C52" s="31"/>
      <c r="D52" s="32">
        <f>'سند حسابداری'!O38</f>
        <v>1000000</v>
      </c>
      <c r="E52" s="4"/>
      <c r="F52" s="4">
        <f>'سند حسابداری'!R38</f>
        <v>11</v>
      </c>
      <c r="G52" s="4" t="str">
        <f>'سند حسابداری'!S38</f>
        <v>حسابهای دریافتنی</v>
      </c>
      <c r="H52" s="17">
        <f>'سند حسابداری'!N34</f>
        <v>16</v>
      </c>
      <c r="I52" s="18">
        <f>'سند حسابداری'!N35</f>
        <v>0</v>
      </c>
    </row>
    <row r="53" spans="3:9" ht="12">
      <c r="C53" s="15">
        <f>D52</f>
        <v>1000000</v>
      </c>
      <c r="D53" s="4"/>
      <c r="E53" s="4"/>
      <c r="F53" s="4">
        <f>'سند حسابداری'!R39</f>
        <v>40</v>
      </c>
      <c r="G53" s="16" t="str">
        <f>'سند حسابداری'!S39</f>
        <v>فروش کالا</v>
      </c>
      <c r="H53" s="17"/>
      <c r="I53" s="18"/>
    </row>
    <row r="54" spans="3:9" ht="12">
      <c r="C54" s="19"/>
      <c r="D54" s="20"/>
      <c r="E54" s="20"/>
      <c r="F54" s="20"/>
      <c r="G54" s="20" t="str">
        <f>'سند حسابداری'!S40</f>
        <v>بابت فروش نسیه کالا</v>
      </c>
      <c r="H54" s="21"/>
      <c r="I54" s="22"/>
    </row>
    <row r="55" spans="3:9" ht="12">
      <c r="C55" s="31"/>
      <c r="D55" s="32">
        <f>'سند حسابداری'!O49</f>
        <v>1900</v>
      </c>
      <c r="E55" s="4"/>
      <c r="F55" s="4">
        <f>'سند حسابداری'!R49</f>
        <v>54</v>
      </c>
      <c r="G55" s="4" t="str">
        <f>'سند حسابداری'!S49</f>
        <v>هزینه آب و برق و تلفن</v>
      </c>
      <c r="H55" s="17">
        <f>'سند حسابداری'!N45</f>
        <v>17</v>
      </c>
      <c r="I55" s="18">
        <f>'سند حسابداری'!N46</f>
        <v>0</v>
      </c>
    </row>
    <row r="56" spans="3:9" ht="12">
      <c r="C56" s="15">
        <f>D55</f>
        <v>1900</v>
      </c>
      <c r="D56" s="4"/>
      <c r="E56" s="4"/>
      <c r="F56" s="4">
        <f>'سند حسابداری'!R50</f>
        <v>10</v>
      </c>
      <c r="G56" s="16" t="str">
        <f>'سند حسابداری'!S50</f>
        <v>بانک</v>
      </c>
      <c r="H56" s="17"/>
      <c r="I56" s="18"/>
    </row>
    <row r="57" spans="3:9" ht="12">
      <c r="C57" s="19"/>
      <c r="D57" s="20"/>
      <c r="E57" s="20"/>
      <c r="F57" s="20"/>
      <c r="G57" s="20" t="str">
        <f>'سند حسابداری'!S51</f>
        <v>بابت پرداخت هزینه آب و برق</v>
      </c>
      <c r="H57" s="21"/>
      <c r="I57" s="22"/>
    </row>
    <row r="58" spans="3:9" ht="12">
      <c r="C58" s="31"/>
      <c r="D58" s="32">
        <f>'سند حسابداری'!O59</f>
        <v>180000</v>
      </c>
      <c r="E58" s="4"/>
      <c r="F58" s="4">
        <f>'سند حسابداری'!R59</f>
        <v>20</v>
      </c>
      <c r="G58" s="4" t="str">
        <f>'سند حسابداری'!S59</f>
        <v>حسابهای پرداختنی</v>
      </c>
      <c r="H58" s="17">
        <f>'سند حسابداری'!N55</f>
        <v>18</v>
      </c>
      <c r="I58" s="18">
        <f>'سند حسابداری'!N56</f>
        <v>0</v>
      </c>
    </row>
    <row r="59" spans="3:9" ht="12">
      <c r="C59" s="15">
        <f>D58</f>
        <v>180000</v>
      </c>
      <c r="D59" s="4"/>
      <c r="E59" s="4"/>
      <c r="F59" s="4">
        <f>'سند حسابداری'!R60</f>
        <v>10</v>
      </c>
      <c r="G59" s="16" t="str">
        <f>'سند حسابداری'!S60</f>
        <v>بانک</v>
      </c>
      <c r="H59" s="17"/>
      <c r="I59" s="18"/>
    </row>
    <row r="60" spans="3:9" ht="12.75" thickBot="1">
      <c r="C60" s="31"/>
      <c r="D60" s="4"/>
      <c r="E60" s="4"/>
      <c r="F60" s="4"/>
      <c r="G60" s="4" t="str">
        <f>'سند حسابداری'!S61</f>
        <v>بابت بدهی تاریخ 12/11</v>
      </c>
      <c r="H60" s="17"/>
      <c r="I60" s="18"/>
    </row>
    <row r="61" spans="3:9" ht="12">
      <c r="C61" s="10"/>
      <c r="D61" s="11">
        <f>'سند حسابداری'!O69</f>
        <v>30000</v>
      </c>
      <c r="E61" s="12"/>
      <c r="F61" s="12">
        <f>'سند حسابداری'!R69</f>
        <v>55</v>
      </c>
      <c r="G61" s="12" t="str">
        <f>'سند حسابداری'!S69</f>
        <v>هزینه حقوق</v>
      </c>
      <c r="H61" s="13">
        <f>'سند حسابداری'!N65</f>
        <v>19</v>
      </c>
      <c r="I61" s="14">
        <f>'سند حسابداری'!N66</f>
        <v>0</v>
      </c>
    </row>
    <row r="62" spans="3:9" ht="12">
      <c r="C62" s="15">
        <f>D61</f>
        <v>30000</v>
      </c>
      <c r="D62" s="4"/>
      <c r="E62" s="4"/>
      <c r="F62" s="4">
        <f>'سند حسابداری'!R70</f>
        <v>10</v>
      </c>
      <c r="G62" s="16" t="str">
        <f>'سند حسابداری'!S70</f>
        <v>بانک</v>
      </c>
      <c r="H62" s="17"/>
      <c r="I62" s="18"/>
    </row>
    <row r="63" spans="3:9" ht="12">
      <c r="C63" s="19"/>
      <c r="D63" s="20"/>
      <c r="E63" s="20"/>
      <c r="F63" s="20"/>
      <c r="G63" s="20" t="str">
        <f>'سند حسابداری'!S71</f>
        <v>بابت پرداخت حقوق </v>
      </c>
      <c r="H63" s="21"/>
      <c r="I63" s="22"/>
    </row>
    <row r="64" spans="3:9" ht="12">
      <c r="C64" s="31"/>
      <c r="D64" s="32">
        <f>'سند حسابداری'!O79</f>
        <v>60000</v>
      </c>
      <c r="E64" s="4"/>
      <c r="F64" s="4">
        <f>'سند حسابداری'!R79</f>
        <v>31</v>
      </c>
      <c r="G64" s="4" t="str">
        <f>'سند حسابداری'!S79</f>
        <v>برداشت</v>
      </c>
      <c r="H64" s="4">
        <f>'سند حسابداری'!N75</f>
        <v>20</v>
      </c>
      <c r="I64" s="35">
        <f>'سند حسابداری'!N76</f>
        <v>0</v>
      </c>
    </row>
    <row r="65" spans="3:9" ht="12">
      <c r="C65" s="15">
        <f>D64</f>
        <v>60000</v>
      </c>
      <c r="D65" s="4"/>
      <c r="E65" s="4"/>
      <c r="F65" s="4">
        <f>'سند حسابداری'!R80</f>
        <v>10</v>
      </c>
      <c r="G65" s="16" t="str">
        <f>'سند حسابداری'!S80</f>
        <v>بانک</v>
      </c>
      <c r="H65" s="17"/>
      <c r="I65" s="18"/>
    </row>
    <row r="66" spans="3:9" ht="12.75" thickBot="1">
      <c r="C66" s="36"/>
      <c r="D66" s="37"/>
      <c r="E66" s="37"/>
      <c r="F66" s="37"/>
      <c r="G66" s="37" t="str">
        <f>'سند حسابداری'!S81</f>
        <v>بابت برداشت شخصی</v>
      </c>
      <c r="H66" s="38"/>
      <c r="I66" s="39"/>
    </row>
    <row r="67" spans="3:9" ht="12">
      <c r="C67" s="4"/>
      <c r="D67" s="4"/>
      <c r="E67" s="4"/>
      <c r="F67" s="4"/>
      <c r="G67" s="4"/>
      <c r="H67" s="4"/>
      <c r="I67" s="4"/>
    </row>
    <row r="68" spans="3:9" ht="12">
      <c r="C68" s="4"/>
      <c r="D68" s="4"/>
      <c r="E68" s="4"/>
      <c r="F68" s="4"/>
      <c r="G68" s="4"/>
      <c r="H68" s="4"/>
      <c r="I68" s="4"/>
    </row>
    <row r="69" spans="3:9" ht="12">
      <c r="C69" s="4"/>
      <c r="D69" s="4"/>
      <c r="E69" s="4"/>
      <c r="F69" s="4"/>
      <c r="G69" s="4"/>
      <c r="H69" s="4"/>
      <c r="I69" s="4"/>
    </row>
    <row r="70" spans="3:9" ht="12.75">
      <c r="C70" s="4"/>
      <c r="D70" s="4"/>
      <c r="E70" s="4"/>
      <c r="F70" s="4"/>
      <c r="G70" s="4"/>
      <c r="H70" s="4"/>
      <c r="I70" s="4"/>
    </row>
    <row r="71" spans="3:9" ht="12.75">
      <c r="C71" s="4"/>
      <c r="D71" s="4"/>
      <c r="E71" s="4"/>
      <c r="F71" s="4"/>
      <c r="G71" s="4"/>
      <c r="H71" s="4"/>
      <c r="I71" s="4"/>
    </row>
    <row r="72" spans="3:9" ht="12.75">
      <c r="C72" s="4"/>
      <c r="D72" s="4"/>
      <c r="E72" s="4"/>
      <c r="F72" s="4"/>
      <c r="G72" s="4"/>
      <c r="H72" s="4"/>
      <c r="I72" s="4"/>
    </row>
    <row r="73" spans="3:9" ht="12.75">
      <c r="C73" s="4"/>
      <c r="D73" s="4"/>
      <c r="E73" s="4"/>
      <c r="F73" s="4"/>
      <c r="G73" s="4"/>
      <c r="H73" s="4"/>
      <c r="I73" s="4"/>
    </row>
    <row r="74" spans="3:9" ht="12.75">
      <c r="C74" s="4"/>
      <c r="D74" s="4"/>
      <c r="E74" s="4"/>
      <c r="F74" s="4"/>
      <c r="G74" s="4"/>
      <c r="H74" s="4"/>
      <c r="I74" s="4"/>
    </row>
    <row r="75" spans="3:9" ht="12.75">
      <c r="C75" s="4"/>
      <c r="D75" s="4"/>
      <c r="E75" s="4"/>
      <c r="F75" s="4"/>
      <c r="G75" s="4"/>
      <c r="H75" s="4"/>
      <c r="I75" s="4"/>
    </row>
    <row r="76" spans="3:9" ht="12.75">
      <c r="C76" s="4"/>
      <c r="D76" s="4"/>
      <c r="E76" s="4"/>
      <c r="F76" s="4"/>
      <c r="G76" s="4"/>
      <c r="H76" s="4"/>
      <c r="I76" s="4"/>
    </row>
    <row r="77" spans="3:9" ht="12.75">
      <c r="C77" s="4"/>
      <c r="D77" s="4"/>
      <c r="E77" s="4"/>
      <c r="F77" s="4"/>
      <c r="G77" s="4"/>
      <c r="H77" s="4"/>
      <c r="I77" s="4"/>
    </row>
    <row r="78" spans="3:9" ht="12.75">
      <c r="C78" s="4"/>
      <c r="D78" s="4"/>
      <c r="E78" s="4"/>
      <c r="F78" s="4"/>
      <c r="G78" s="4"/>
      <c r="H78" s="4"/>
      <c r="I78" s="4"/>
    </row>
    <row r="79" spans="3:9" ht="12.75">
      <c r="C79" s="4"/>
      <c r="D79" s="4"/>
      <c r="E79" s="4"/>
      <c r="F79" s="4"/>
      <c r="G79" s="4"/>
      <c r="H79" s="4"/>
      <c r="I79" s="4"/>
    </row>
    <row r="80" spans="3:9" ht="12.75">
      <c r="C80" s="4"/>
      <c r="D80" s="4"/>
      <c r="E80" s="4"/>
      <c r="F80" s="4"/>
      <c r="G80" s="4"/>
      <c r="H80" s="4"/>
      <c r="I80" s="4"/>
    </row>
    <row r="81" spans="3:9" ht="12">
      <c r="C81" s="4"/>
      <c r="D81" s="4"/>
      <c r="E81" s="4"/>
      <c r="F81" s="4"/>
      <c r="G81" s="4"/>
      <c r="H81" s="4"/>
      <c r="I81" s="4"/>
    </row>
    <row r="82" spans="3:9" ht="12">
      <c r="C82" s="4"/>
      <c r="D82" s="4"/>
      <c r="E82" s="4"/>
      <c r="F82" s="4"/>
      <c r="G82" s="4"/>
      <c r="H82" s="4"/>
      <c r="I82" s="4"/>
    </row>
    <row r="83" spans="3:9" ht="12">
      <c r="C83" s="4"/>
      <c r="D83" s="4"/>
      <c r="E83" s="4"/>
      <c r="F83" s="4"/>
      <c r="G83" s="4"/>
      <c r="H83" s="4"/>
      <c r="I83" s="4"/>
    </row>
    <row r="84" spans="3:9" ht="12">
      <c r="C84" s="4"/>
      <c r="D84" s="4"/>
      <c r="E84" s="4"/>
      <c r="F84" s="4"/>
      <c r="G84" s="4"/>
      <c r="H84" s="4"/>
      <c r="I84" s="4"/>
    </row>
    <row r="85" spans="3:9" ht="12">
      <c r="C85" s="4"/>
      <c r="D85" s="4"/>
      <c r="E85" s="4"/>
      <c r="F85" s="4"/>
      <c r="G85" s="4"/>
      <c r="H85" s="4"/>
      <c r="I85" s="4"/>
    </row>
    <row r="86" spans="3:9" ht="12">
      <c r="C86" s="4"/>
      <c r="D86" s="4"/>
      <c r="E86" s="4"/>
      <c r="F86" s="4"/>
      <c r="G86" s="4"/>
      <c r="H86" s="4"/>
      <c r="I86" s="4"/>
    </row>
    <row r="87" spans="3:9" ht="12">
      <c r="C87" s="4"/>
      <c r="D87" s="4"/>
      <c r="E87" s="4"/>
      <c r="F87" s="4"/>
      <c r="G87" s="4"/>
      <c r="H87" s="4"/>
      <c r="I87" s="4"/>
    </row>
    <row r="88" spans="3:9" ht="12">
      <c r="C88" s="4"/>
      <c r="D88" s="4"/>
      <c r="E88" s="4"/>
      <c r="F88" s="4"/>
      <c r="G88" s="4"/>
      <c r="H88" s="4"/>
      <c r="I88" s="4"/>
    </row>
    <row r="89" spans="3:9" ht="12">
      <c r="C89" s="4"/>
      <c r="D89" s="4"/>
      <c r="E89" s="4"/>
      <c r="F89" s="4"/>
      <c r="G89" s="4"/>
      <c r="H89" s="4"/>
      <c r="I89" s="4"/>
    </row>
    <row r="90" spans="3:9" ht="12">
      <c r="C90" s="4"/>
      <c r="D90" s="4"/>
      <c r="E90" s="4"/>
      <c r="F90" s="4"/>
      <c r="G90" s="4"/>
      <c r="H90" s="4"/>
      <c r="I90" s="4"/>
    </row>
    <row r="91" spans="3:9" ht="12">
      <c r="C91" s="4"/>
      <c r="D91" s="4"/>
      <c r="E91" s="4"/>
      <c r="F91" s="4"/>
      <c r="G91" s="4"/>
      <c r="H91" s="4"/>
      <c r="I91" s="4"/>
    </row>
    <row r="92" spans="3:9" ht="12">
      <c r="C92" s="4"/>
      <c r="D92" s="4"/>
      <c r="E92" s="4"/>
      <c r="F92" s="4"/>
      <c r="G92" s="4"/>
      <c r="H92" s="4"/>
      <c r="I92" s="4"/>
    </row>
    <row r="93" spans="3:9" ht="12">
      <c r="C93" s="4"/>
      <c r="D93" s="4"/>
      <c r="E93" s="4"/>
      <c r="F93" s="4"/>
      <c r="G93" s="4"/>
      <c r="H93" s="4"/>
      <c r="I93" s="4"/>
    </row>
    <row r="94" spans="3:9" ht="12">
      <c r="C94" s="4"/>
      <c r="D94" s="4"/>
      <c r="E94" s="4"/>
      <c r="F94" s="4"/>
      <c r="G94" s="4"/>
      <c r="H94" s="4"/>
      <c r="I94" s="4"/>
    </row>
    <row r="95" spans="3:9" ht="12">
      <c r="C95" s="4"/>
      <c r="D95" s="4"/>
      <c r="E95" s="4"/>
      <c r="F95" s="4"/>
      <c r="G95" s="4"/>
      <c r="H95" s="4"/>
      <c r="I95" s="4"/>
    </row>
    <row r="96" spans="3:9" ht="12">
      <c r="C96" s="4"/>
      <c r="D96" s="4"/>
      <c r="E96" s="4"/>
      <c r="F96" s="4"/>
      <c r="G96" s="4"/>
      <c r="H96" s="4"/>
      <c r="I96" s="4"/>
    </row>
    <row r="97" spans="3:9" ht="12">
      <c r="C97" s="4"/>
      <c r="D97" s="4"/>
      <c r="E97" s="4"/>
      <c r="F97" s="4"/>
      <c r="G97" s="4"/>
      <c r="H97" s="4"/>
      <c r="I97" s="4"/>
    </row>
    <row r="98" spans="3:9" ht="12">
      <c r="C98" s="4"/>
      <c r="D98" s="4"/>
      <c r="E98" s="4"/>
      <c r="F98" s="4"/>
      <c r="G98" s="4"/>
      <c r="H98" s="4"/>
      <c r="I98" s="4"/>
    </row>
    <row r="99" spans="3:9" ht="12">
      <c r="C99" s="4"/>
      <c r="D99" s="4"/>
      <c r="E99" s="4"/>
      <c r="F99" s="4"/>
      <c r="G99" s="4"/>
      <c r="H99" s="4"/>
      <c r="I99" s="4"/>
    </row>
    <row r="100" spans="3:9" ht="12">
      <c r="C100" s="4"/>
      <c r="D100" s="4"/>
      <c r="E100" s="4"/>
      <c r="F100" s="4"/>
      <c r="G100" s="4"/>
      <c r="H100" s="4"/>
      <c r="I100" s="4"/>
    </row>
    <row r="101" spans="3:9" ht="12">
      <c r="C101" s="4"/>
      <c r="D101" s="4"/>
      <c r="E101" s="4"/>
      <c r="F101" s="4"/>
      <c r="G101" s="4"/>
      <c r="H101" s="4"/>
      <c r="I101" s="4"/>
    </row>
    <row r="102" spans="3:9" ht="12">
      <c r="C102" s="4"/>
      <c r="D102" s="4"/>
      <c r="E102" s="4"/>
      <c r="F102" s="4"/>
      <c r="G102" s="4"/>
      <c r="H102" s="4"/>
      <c r="I102" s="4"/>
    </row>
    <row r="103" spans="3:9" ht="12">
      <c r="C103" s="4"/>
      <c r="D103" s="4"/>
      <c r="E103" s="4"/>
      <c r="F103" s="4"/>
      <c r="G103" s="4"/>
      <c r="H103" s="4"/>
      <c r="I103" s="4"/>
    </row>
    <row r="104" spans="3:9" ht="12">
      <c r="C104" s="4"/>
      <c r="D104" s="4"/>
      <c r="E104" s="4"/>
      <c r="F104" s="4"/>
      <c r="G104" s="4"/>
      <c r="H104" s="4"/>
      <c r="I104" s="4"/>
    </row>
    <row r="105" spans="3:9" ht="12">
      <c r="C105" s="4"/>
      <c r="D105" s="4"/>
      <c r="E105" s="4"/>
      <c r="F105" s="4"/>
      <c r="G105" s="4"/>
      <c r="H105" s="4"/>
      <c r="I105" s="4"/>
    </row>
    <row r="106" spans="3:9" ht="12">
      <c r="C106" s="4"/>
      <c r="D106" s="4"/>
      <c r="E106" s="4"/>
      <c r="F106" s="4"/>
      <c r="G106" s="4"/>
      <c r="H106" s="4"/>
      <c r="I106" s="4"/>
    </row>
    <row r="107" spans="3:9" ht="12">
      <c r="C107" s="4"/>
      <c r="D107" s="4"/>
      <c r="E107" s="4"/>
      <c r="F107" s="4"/>
      <c r="G107" s="4"/>
      <c r="H107" s="4"/>
      <c r="I107" s="4"/>
    </row>
    <row r="108" spans="3:9" ht="12">
      <c r="C108" s="4"/>
      <c r="D108" s="4"/>
      <c r="E108" s="4"/>
      <c r="F108" s="4"/>
      <c r="G108" s="4"/>
      <c r="H108" s="4"/>
      <c r="I108" s="4"/>
    </row>
    <row r="109" spans="3:9" ht="12">
      <c r="C109" s="4"/>
      <c r="D109" s="4"/>
      <c r="E109" s="4"/>
      <c r="F109" s="4"/>
      <c r="G109" s="4"/>
      <c r="H109" s="4"/>
      <c r="I109" s="4"/>
    </row>
    <row r="110" spans="3:9" ht="12">
      <c r="C110" s="4"/>
      <c r="D110" s="4"/>
      <c r="E110" s="4"/>
      <c r="F110" s="4"/>
      <c r="G110" s="4"/>
      <c r="H110" s="4"/>
      <c r="I110" s="4"/>
    </row>
    <row r="111" spans="3:9" ht="12">
      <c r="C111" s="4"/>
      <c r="D111" s="4"/>
      <c r="E111" s="4"/>
      <c r="F111" s="4"/>
      <c r="G111" s="4"/>
      <c r="H111" s="4"/>
      <c r="I111" s="4"/>
    </row>
    <row r="112" spans="3:9" ht="12">
      <c r="C112" s="4"/>
      <c r="D112" s="4"/>
      <c r="E112" s="4"/>
      <c r="F112" s="4"/>
      <c r="G112" s="4"/>
      <c r="H112" s="4"/>
      <c r="I112" s="4"/>
    </row>
    <row r="113" spans="3:9" ht="12">
      <c r="C113" s="4"/>
      <c r="D113" s="4"/>
      <c r="E113" s="4"/>
      <c r="F113" s="4"/>
      <c r="G113" s="4"/>
      <c r="H113" s="4"/>
      <c r="I113" s="4"/>
    </row>
    <row r="114" spans="3:9" ht="12">
      <c r="C114" s="4"/>
      <c r="D114" s="4"/>
      <c r="E114" s="4"/>
      <c r="F114" s="4"/>
      <c r="G114" s="4"/>
      <c r="H114" s="4"/>
      <c r="I114" s="4"/>
    </row>
    <row r="115" spans="3:9" ht="12">
      <c r="C115" s="4"/>
      <c r="D115" s="4"/>
      <c r="E115" s="4"/>
      <c r="F115" s="4"/>
      <c r="G115" s="4"/>
      <c r="H115" s="4"/>
      <c r="I115" s="4"/>
    </row>
    <row r="116" spans="3:9" ht="12">
      <c r="C116" s="4"/>
      <c r="D116" s="4"/>
      <c r="E116" s="4"/>
      <c r="F116" s="4"/>
      <c r="G116" s="4"/>
      <c r="H116" s="4"/>
      <c r="I116" s="4"/>
    </row>
    <row r="117" spans="3:9" ht="12">
      <c r="C117" s="4"/>
      <c r="D117" s="4"/>
      <c r="E117" s="4"/>
      <c r="F117" s="4"/>
      <c r="G117" s="4"/>
      <c r="H117" s="4"/>
      <c r="I117" s="4"/>
    </row>
    <row r="118" spans="3:9" ht="12">
      <c r="C118" s="4"/>
      <c r="D118" s="4"/>
      <c r="E118" s="4"/>
      <c r="F118" s="4"/>
      <c r="G118" s="4"/>
      <c r="H118" s="4"/>
      <c r="I118" s="4"/>
    </row>
    <row r="119" spans="3:9" ht="12">
      <c r="C119" s="4"/>
      <c r="D119" s="4"/>
      <c r="E119" s="4"/>
      <c r="F119" s="4"/>
      <c r="G119" s="4"/>
      <c r="H119" s="4"/>
      <c r="I119" s="4"/>
    </row>
    <row r="120" spans="3:9" ht="12">
      <c r="C120" s="4"/>
      <c r="D120" s="4"/>
      <c r="E120" s="4"/>
      <c r="F120" s="4"/>
      <c r="G120" s="4"/>
      <c r="H120" s="4"/>
      <c r="I120" s="4"/>
    </row>
    <row r="121" spans="3:9" ht="12">
      <c r="C121" s="4"/>
      <c r="D121" s="4"/>
      <c r="E121" s="4"/>
      <c r="F121" s="4"/>
      <c r="G121" s="4"/>
      <c r="H121" s="4"/>
      <c r="I121" s="4"/>
    </row>
    <row r="122" spans="3:9" ht="12">
      <c r="C122" s="4"/>
      <c r="D122" s="4"/>
      <c r="E122" s="4"/>
      <c r="F122" s="4"/>
      <c r="G122" s="4"/>
      <c r="H122" s="4"/>
      <c r="I122" s="4"/>
    </row>
    <row r="123" spans="3:9" ht="12">
      <c r="C123" s="4"/>
      <c r="D123" s="4"/>
      <c r="E123" s="4"/>
      <c r="F123" s="4"/>
      <c r="G123" s="4"/>
      <c r="H123" s="4"/>
      <c r="I123" s="4"/>
    </row>
    <row r="124" spans="3:9" ht="12">
      <c r="C124" s="4"/>
      <c r="D124" s="4"/>
      <c r="E124" s="4"/>
      <c r="F124" s="4"/>
      <c r="G124" s="4"/>
      <c r="H124" s="4"/>
      <c r="I124" s="4"/>
    </row>
    <row r="125" spans="3:9" ht="12">
      <c r="C125" s="4"/>
      <c r="D125" s="4"/>
      <c r="E125" s="4"/>
      <c r="F125" s="4"/>
      <c r="G125" s="4"/>
      <c r="H125" s="4"/>
      <c r="I125" s="4"/>
    </row>
    <row r="126" spans="3:9" ht="12">
      <c r="C126" s="4"/>
      <c r="D126" s="4"/>
      <c r="E126" s="4"/>
      <c r="F126" s="4"/>
      <c r="G126" s="4"/>
      <c r="H126" s="4"/>
      <c r="I126" s="4"/>
    </row>
    <row r="127" spans="3:9" ht="12">
      <c r="C127" s="4"/>
      <c r="D127" s="4"/>
      <c r="E127" s="4"/>
      <c r="F127" s="4"/>
      <c r="G127" s="4"/>
      <c r="H127" s="4"/>
      <c r="I127" s="4"/>
    </row>
    <row r="128" spans="3:9" ht="12">
      <c r="C128" s="4"/>
      <c r="D128" s="4"/>
      <c r="E128" s="4"/>
      <c r="F128" s="4"/>
      <c r="G128" s="4"/>
      <c r="H128" s="4"/>
      <c r="I128" s="4"/>
    </row>
    <row r="129" spans="3:9" ht="12">
      <c r="C129" s="4"/>
      <c r="D129" s="4"/>
      <c r="E129" s="4"/>
      <c r="F129" s="4"/>
      <c r="G129" s="4"/>
      <c r="H129" s="4"/>
      <c r="I129" s="4"/>
    </row>
    <row r="130" spans="3:9" ht="12">
      <c r="C130" s="4"/>
      <c r="D130" s="4"/>
      <c r="E130" s="4"/>
      <c r="F130" s="4"/>
      <c r="G130" s="4"/>
      <c r="H130" s="4"/>
      <c r="I130" s="4"/>
    </row>
    <row r="131" spans="3:9" ht="12">
      <c r="C131" s="4"/>
      <c r="D131" s="4"/>
      <c r="E131" s="4"/>
      <c r="F131" s="4"/>
      <c r="G131" s="4"/>
      <c r="H131" s="4"/>
      <c r="I131" s="4"/>
    </row>
    <row r="132" spans="3:9" ht="12">
      <c r="C132" s="4"/>
      <c r="D132" s="4"/>
      <c r="E132" s="4"/>
      <c r="F132" s="4"/>
      <c r="G132" s="4"/>
      <c r="H132" s="4"/>
      <c r="I132" s="4"/>
    </row>
    <row r="133" spans="3:9" ht="12">
      <c r="C133" s="4"/>
      <c r="D133" s="4"/>
      <c r="E133" s="4"/>
      <c r="F133" s="4"/>
      <c r="G133" s="4"/>
      <c r="H133" s="4"/>
      <c r="I133" s="4"/>
    </row>
    <row r="134" spans="3:9" ht="12">
      <c r="C134" s="4"/>
      <c r="D134" s="4"/>
      <c r="E134" s="4"/>
      <c r="F134" s="4"/>
      <c r="G134" s="4"/>
      <c r="H134" s="4"/>
      <c r="I134" s="4"/>
    </row>
    <row r="135" spans="3:9" ht="12">
      <c r="C135" s="4"/>
      <c r="D135" s="4"/>
      <c r="E135" s="4"/>
      <c r="F135" s="4"/>
      <c r="G135" s="4"/>
      <c r="H135" s="4"/>
      <c r="I135" s="4"/>
    </row>
    <row r="136" spans="3:9" ht="12">
      <c r="C136" s="4"/>
      <c r="D136" s="4"/>
      <c r="E136" s="4"/>
      <c r="F136" s="4"/>
      <c r="G136" s="4"/>
      <c r="H136" s="4"/>
      <c r="I136" s="4"/>
    </row>
    <row r="137" spans="3:9" ht="12">
      <c r="C137" s="4"/>
      <c r="D137" s="4"/>
      <c r="E137" s="4"/>
      <c r="F137" s="4"/>
      <c r="G137" s="4"/>
      <c r="H137" s="4"/>
      <c r="I137" s="4"/>
    </row>
    <row r="138" spans="3:9" ht="12">
      <c r="C138" s="4"/>
      <c r="D138" s="4"/>
      <c r="E138" s="4"/>
      <c r="F138" s="4"/>
      <c r="G138" s="4"/>
      <c r="H138" s="4"/>
      <c r="I138" s="4"/>
    </row>
    <row r="139" spans="3:9" ht="12">
      <c r="C139" s="4"/>
      <c r="D139" s="4"/>
      <c r="E139" s="4"/>
      <c r="F139" s="4"/>
      <c r="G139" s="4"/>
      <c r="H139" s="4"/>
      <c r="I139" s="4"/>
    </row>
    <row r="140" spans="3:9" ht="12">
      <c r="C140" s="4"/>
      <c r="D140" s="4"/>
      <c r="E140" s="4"/>
      <c r="F140" s="4"/>
      <c r="G140" s="4"/>
      <c r="H140" s="4"/>
      <c r="I140" s="4"/>
    </row>
    <row r="141" spans="3:9" ht="12">
      <c r="C141" s="4"/>
      <c r="D141" s="4"/>
      <c r="E141" s="4"/>
      <c r="F141" s="4"/>
      <c r="G141" s="4"/>
      <c r="H141" s="4"/>
      <c r="I141" s="4"/>
    </row>
    <row r="142" spans="3:9" ht="12">
      <c r="C142" s="4"/>
      <c r="D142" s="4"/>
      <c r="E142" s="4"/>
      <c r="F142" s="4"/>
      <c r="G142" s="4"/>
      <c r="H142" s="4"/>
      <c r="I142" s="4"/>
    </row>
    <row r="143" spans="3:9" ht="12">
      <c r="C143" s="4"/>
      <c r="D143" s="4"/>
      <c r="E143" s="4"/>
      <c r="F143" s="4"/>
      <c r="G143" s="4"/>
      <c r="H143" s="4"/>
      <c r="I143" s="4"/>
    </row>
    <row r="144" spans="3:9" ht="12">
      <c r="C144" s="4"/>
      <c r="D144" s="4"/>
      <c r="E144" s="4"/>
      <c r="F144" s="4"/>
      <c r="G144" s="4"/>
      <c r="H144" s="4"/>
      <c r="I144" s="4"/>
    </row>
    <row r="145" spans="3:9" ht="12">
      <c r="C145" s="4"/>
      <c r="D145" s="4"/>
      <c r="E145" s="4"/>
      <c r="F145" s="4"/>
      <c r="G145" s="4"/>
      <c r="H145" s="4"/>
      <c r="I145" s="4"/>
    </row>
    <row r="146" spans="3:9" ht="12">
      <c r="C146" s="4"/>
      <c r="D146" s="4"/>
      <c r="E146" s="4"/>
      <c r="F146" s="4"/>
      <c r="G146" s="4"/>
      <c r="H146" s="4"/>
      <c r="I146" s="4"/>
    </row>
    <row r="147" spans="3:9" ht="12">
      <c r="C147" s="4"/>
      <c r="D147" s="4"/>
      <c r="E147" s="4"/>
      <c r="F147" s="4"/>
      <c r="G147" s="4"/>
      <c r="H147" s="4"/>
      <c r="I147" s="4"/>
    </row>
    <row r="148" spans="3:9" ht="12">
      <c r="C148" s="4"/>
      <c r="D148" s="4"/>
      <c r="E148" s="4"/>
      <c r="F148" s="4"/>
      <c r="G148" s="4"/>
      <c r="H148" s="4"/>
      <c r="I148" s="4"/>
    </row>
    <row r="149" spans="3:9" ht="12">
      <c r="C149" s="4"/>
      <c r="D149" s="4"/>
      <c r="E149" s="4"/>
      <c r="F149" s="4"/>
      <c r="G149" s="4"/>
      <c r="H149" s="4"/>
      <c r="I149" s="4"/>
    </row>
    <row r="150" spans="3:9" ht="12">
      <c r="C150" s="4"/>
      <c r="D150" s="4"/>
      <c r="E150" s="4"/>
      <c r="F150" s="4"/>
      <c r="G150" s="4"/>
      <c r="H150" s="4"/>
      <c r="I150" s="4"/>
    </row>
    <row r="151" spans="3:9" ht="12">
      <c r="C151" s="4"/>
      <c r="D151" s="4"/>
      <c r="E151" s="4"/>
      <c r="F151" s="4"/>
      <c r="G151" s="4"/>
      <c r="H151" s="4"/>
      <c r="I151" s="4"/>
    </row>
    <row r="152" spans="3:9" ht="12">
      <c r="C152" s="4"/>
      <c r="D152" s="4"/>
      <c r="E152" s="4"/>
      <c r="F152" s="4"/>
      <c r="G152" s="4"/>
      <c r="H152" s="4"/>
      <c r="I152" s="4"/>
    </row>
    <row r="153" spans="3:9" ht="12">
      <c r="C153" s="4"/>
      <c r="D153" s="4"/>
      <c r="E153" s="4"/>
      <c r="F153" s="4"/>
      <c r="G153" s="4"/>
      <c r="H153" s="4"/>
      <c r="I153" s="4"/>
    </row>
    <row r="154" spans="3:9" ht="12">
      <c r="C154" s="4"/>
      <c r="D154" s="4"/>
      <c r="E154" s="4"/>
      <c r="F154" s="4"/>
      <c r="G154" s="4"/>
      <c r="H154" s="4"/>
      <c r="I154" s="4"/>
    </row>
    <row r="155" spans="3:9" ht="12">
      <c r="C155" s="4"/>
      <c r="D155" s="4"/>
      <c r="E155" s="4"/>
      <c r="F155" s="4"/>
      <c r="G155" s="4"/>
      <c r="H155" s="4"/>
      <c r="I155" s="4"/>
    </row>
    <row r="156" spans="3:9" ht="12">
      <c r="C156" s="4"/>
      <c r="D156" s="4"/>
      <c r="E156" s="4"/>
      <c r="F156" s="4"/>
      <c r="G156" s="4"/>
      <c r="H156" s="4"/>
      <c r="I156" s="4"/>
    </row>
    <row r="157" spans="3:9" ht="12">
      <c r="C157" s="4"/>
      <c r="D157" s="4"/>
      <c r="E157" s="4"/>
      <c r="F157" s="4"/>
      <c r="G157" s="4"/>
      <c r="H157" s="4"/>
      <c r="I157" s="4"/>
    </row>
    <row r="158" spans="3:9" ht="12">
      <c r="C158" s="4"/>
      <c r="D158" s="4"/>
      <c r="E158" s="4"/>
      <c r="F158" s="4"/>
      <c r="G158" s="4"/>
      <c r="H158" s="4"/>
      <c r="I158" s="4"/>
    </row>
    <row r="159" spans="3:9" ht="12">
      <c r="C159" s="4"/>
      <c r="D159" s="4"/>
      <c r="E159" s="4"/>
      <c r="F159" s="4"/>
      <c r="G159" s="4"/>
      <c r="H159" s="4"/>
      <c r="I159" s="4"/>
    </row>
    <row r="160" spans="3:9" ht="12">
      <c r="C160" s="4"/>
      <c r="D160" s="4"/>
      <c r="E160" s="4"/>
      <c r="F160" s="4"/>
      <c r="G160" s="4"/>
      <c r="H160" s="4"/>
      <c r="I160" s="4"/>
    </row>
    <row r="161" spans="3:9" ht="12">
      <c r="C161" s="4"/>
      <c r="D161" s="4"/>
      <c r="E161" s="4"/>
      <c r="F161" s="4"/>
      <c r="G161" s="4"/>
      <c r="H161" s="4"/>
      <c r="I161" s="4"/>
    </row>
    <row r="162" spans="3:9" ht="12">
      <c r="C162" s="4"/>
      <c r="D162" s="4"/>
      <c r="E162" s="4"/>
      <c r="F162" s="4"/>
      <c r="G162" s="4"/>
      <c r="H162" s="4"/>
      <c r="I162" s="4"/>
    </row>
    <row r="163" spans="3:9" ht="12">
      <c r="C163" s="4"/>
      <c r="D163" s="4"/>
      <c r="E163" s="4"/>
      <c r="F163" s="4"/>
      <c r="G163" s="4"/>
      <c r="H163" s="4"/>
      <c r="I163" s="4"/>
    </row>
    <row r="164" spans="3:9" ht="12">
      <c r="C164" s="4"/>
      <c r="D164" s="4"/>
      <c r="E164" s="4"/>
      <c r="F164" s="4"/>
      <c r="G164" s="4"/>
      <c r="H164" s="4"/>
      <c r="I164" s="4"/>
    </row>
    <row r="165" spans="3:9" ht="12">
      <c r="C165" s="4"/>
      <c r="D165" s="4"/>
      <c r="E165" s="4"/>
      <c r="F165" s="4"/>
      <c r="G165" s="4"/>
      <c r="H165" s="4"/>
      <c r="I165" s="4"/>
    </row>
    <row r="166" spans="3:9" ht="12">
      <c r="C166" s="4"/>
      <c r="D166" s="4"/>
      <c r="E166" s="4"/>
      <c r="F166" s="4"/>
      <c r="G166" s="4"/>
      <c r="H166" s="4"/>
      <c r="I166" s="4"/>
    </row>
    <row r="167" spans="3:9" ht="12">
      <c r="C167" s="4"/>
      <c r="D167" s="4"/>
      <c r="E167" s="4"/>
      <c r="F167" s="4"/>
      <c r="G167" s="4"/>
      <c r="H167" s="4"/>
      <c r="I167" s="4"/>
    </row>
    <row r="168" spans="3:9" ht="12">
      <c r="C168" s="4"/>
      <c r="D168" s="4"/>
      <c r="E168" s="4"/>
      <c r="F168" s="4"/>
      <c r="G168" s="4"/>
      <c r="H168" s="4"/>
      <c r="I168" s="4"/>
    </row>
    <row r="169" spans="3:9" ht="12">
      <c r="C169" s="4"/>
      <c r="D169" s="4"/>
      <c r="E169" s="4"/>
      <c r="F169" s="4"/>
      <c r="G169" s="4"/>
      <c r="H169" s="4"/>
      <c r="I169" s="4"/>
    </row>
    <row r="170" spans="3:9" ht="12">
      <c r="C170" s="4"/>
      <c r="D170" s="4"/>
      <c r="E170" s="4"/>
      <c r="F170" s="4"/>
      <c r="G170" s="4"/>
      <c r="H170" s="4"/>
      <c r="I170" s="4"/>
    </row>
    <row r="171" spans="3:9" ht="12">
      <c r="C171" s="4"/>
      <c r="D171" s="4"/>
      <c r="E171" s="4"/>
      <c r="F171" s="4"/>
      <c r="G171" s="4"/>
      <c r="H171" s="4"/>
      <c r="I171" s="4"/>
    </row>
    <row r="172" spans="3:9" ht="12">
      <c r="C172" s="4"/>
      <c r="D172" s="4"/>
      <c r="E172" s="4"/>
      <c r="F172" s="4"/>
      <c r="G172" s="4"/>
      <c r="H172" s="4"/>
      <c r="I172" s="4"/>
    </row>
    <row r="173" spans="3:9" ht="12">
      <c r="C173" s="4"/>
      <c r="D173" s="4"/>
      <c r="E173" s="4"/>
      <c r="F173" s="4"/>
      <c r="G173" s="4"/>
      <c r="H173" s="4"/>
      <c r="I173" s="4"/>
    </row>
    <row r="174" spans="3:9" ht="12">
      <c r="C174" s="4"/>
      <c r="D174" s="4"/>
      <c r="E174" s="4"/>
      <c r="F174" s="4"/>
      <c r="G174" s="4"/>
      <c r="H174" s="4"/>
      <c r="I174" s="4"/>
    </row>
    <row r="175" spans="3:9" ht="12">
      <c r="C175" s="4"/>
      <c r="D175" s="4"/>
      <c r="E175" s="4"/>
      <c r="F175" s="4"/>
      <c r="G175" s="4"/>
      <c r="H175" s="4"/>
      <c r="I175" s="4"/>
    </row>
    <row r="176" spans="3:9" ht="12">
      <c r="C176" s="4"/>
      <c r="D176" s="4"/>
      <c r="E176" s="4"/>
      <c r="F176" s="4"/>
      <c r="G176" s="4"/>
      <c r="H176" s="4"/>
      <c r="I176" s="4"/>
    </row>
    <row r="177" spans="3:9" ht="12">
      <c r="C177" s="4"/>
      <c r="D177" s="4"/>
      <c r="E177" s="4"/>
      <c r="F177" s="4"/>
      <c r="G177" s="4"/>
      <c r="H177" s="4"/>
      <c r="I177" s="4"/>
    </row>
    <row r="178" spans="3:9" ht="12">
      <c r="C178" s="4"/>
      <c r="D178" s="4"/>
      <c r="E178" s="4"/>
      <c r="F178" s="4"/>
      <c r="G178" s="4"/>
      <c r="H178" s="4"/>
      <c r="I178" s="4"/>
    </row>
    <row r="179" spans="3:9" ht="12">
      <c r="C179" s="4"/>
      <c r="D179" s="4"/>
      <c r="E179" s="4"/>
      <c r="F179" s="4"/>
      <c r="G179" s="4"/>
      <c r="H179" s="4"/>
      <c r="I179" s="4"/>
    </row>
    <row r="180" spans="3:9" ht="12">
      <c r="C180" s="4"/>
      <c r="D180" s="4"/>
      <c r="E180" s="4"/>
      <c r="F180" s="4"/>
      <c r="G180" s="4"/>
      <c r="H180" s="4"/>
      <c r="I180" s="4"/>
    </row>
    <row r="181" spans="3:9" ht="12">
      <c r="C181" s="4"/>
      <c r="D181" s="4"/>
      <c r="E181" s="4"/>
      <c r="F181" s="4"/>
      <c r="G181" s="4"/>
      <c r="H181" s="4"/>
      <c r="I181" s="4"/>
    </row>
    <row r="182" spans="3:9" ht="12">
      <c r="C182" s="4"/>
      <c r="D182" s="4"/>
      <c r="E182" s="4"/>
      <c r="F182" s="4"/>
      <c r="G182" s="4"/>
      <c r="H182" s="4"/>
      <c r="I182" s="4"/>
    </row>
    <row r="183" spans="3:9" ht="12">
      <c r="C183" s="4"/>
      <c r="D183" s="4"/>
      <c r="E183" s="4"/>
      <c r="F183" s="4"/>
      <c r="G183" s="4"/>
      <c r="H183" s="4"/>
      <c r="I183" s="4"/>
    </row>
    <row r="184" spans="3:9" ht="12">
      <c r="C184" s="4"/>
      <c r="D184" s="4"/>
      <c r="E184" s="4"/>
      <c r="F184" s="4"/>
      <c r="G184" s="4"/>
      <c r="H184" s="4"/>
      <c r="I184" s="4"/>
    </row>
    <row r="185" spans="3:9" ht="12">
      <c r="C185" s="4"/>
      <c r="D185" s="4"/>
      <c r="E185" s="4"/>
      <c r="F185" s="4"/>
      <c r="G185" s="4"/>
      <c r="H185" s="4"/>
      <c r="I185" s="4"/>
    </row>
    <row r="186" spans="3:9" ht="12">
      <c r="C186" s="4"/>
      <c r="D186" s="4"/>
      <c r="E186" s="4"/>
      <c r="F186" s="4"/>
      <c r="G186" s="4"/>
      <c r="H186" s="4"/>
      <c r="I186" s="4"/>
    </row>
    <row r="187" spans="3:9" ht="12">
      <c r="C187" s="4"/>
      <c r="D187" s="4"/>
      <c r="E187" s="4"/>
      <c r="F187" s="4"/>
      <c r="G187" s="4"/>
      <c r="H187" s="4"/>
      <c r="I187" s="4"/>
    </row>
    <row r="188" spans="3:9" ht="12">
      <c r="C188" s="4"/>
      <c r="D188" s="4"/>
      <c r="E188" s="4"/>
      <c r="F188" s="4"/>
      <c r="G188" s="4"/>
      <c r="H188" s="4"/>
      <c r="I188" s="4"/>
    </row>
    <row r="189" spans="3:9" ht="12">
      <c r="C189" s="4"/>
      <c r="D189" s="4"/>
      <c r="E189" s="4"/>
      <c r="F189" s="4"/>
      <c r="G189" s="4"/>
      <c r="H189" s="4"/>
      <c r="I189" s="4"/>
    </row>
    <row r="190" spans="3:9" ht="12">
      <c r="C190" s="4"/>
      <c r="D190" s="4"/>
      <c r="E190" s="4"/>
      <c r="F190" s="4"/>
      <c r="G190" s="4"/>
      <c r="H190" s="4"/>
      <c r="I190" s="4"/>
    </row>
    <row r="191" spans="3:9" ht="12">
      <c r="C191" s="4"/>
      <c r="D191" s="4"/>
      <c r="E191" s="4"/>
      <c r="F191" s="4"/>
      <c r="G191" s="4"/>
      <c r="H191" s="4"/>
      <c r="I191" s="4"/>
    </row>
    <row r="192" spans="3:9" ht="12">
      <c r="C192" s="4"/>
      <c r="D192" s="4"/>
      <c r="E192" s="4"/>
      <c r="F192" s="4"/>
      <c r="G192" s="4"/>
      <c r="H192" s="4"/>
      <c r="I192" s="4"/>
    </row>
    <row r="193" spans="3:9" ht="12">
      <c r="C193" s="4"/>
      <c r="D193" s="4"/>
      <c r="E193" s="4"/>
      <c r="F193" s="4"/>
      <c r="G193" s="4"/>
      <c r="H193" s="4"/>
      <c r="I193" s="4"/>
    </row>
    <row r="194" spans="3:9" ht="12">
      <c r="C194" s="4"/>
      <c r="D194" s="4"/>
      <c r="E194" s="4"/>
      <c r="F194" s="4"/>
      <c r="G194" s="4"/>
      <c r="H194" s="4"/>
      <c r="I194" s="4"/>
    </row>
    <row r="195" spans="3:9" ht="12">
      <c r="C195" s="4"/>
      <c r="D195" s="4"/>
      <c r="E195" s="4"/>
      <c r="F195" s="4"/>
      <c r="G195" s="4"/>
      <c r="H195" s="4"/>
      <c r="I195" s="4"/>
    </row>
    <row r="196" spans="3:9" ht="12">
      <c r="C196" s="4"/>
      <c r="D196" s="4"/>
      <c r="E196" s="4"/>
      <c r="F196" s="4"/>
      <c r="G196" s="4"/>
      <c r="H196" s="4"/>
      <c r="I196" s="4"/>
    </row>
    <row r="197" spans="3:9" ht="12">
      <c r="C197" s="4"/>
      <c r="D197" s="4"/>
      <c r="E197" s="4"/>
      <c r="F197" s="4"/>
      <c r="G197" s="4"/>
      <c r="H197" s="4"/>
      <c r="I197" s="4"/>
    </row>
    <row r="198" spans="3:9" ht="12">
      <c r="C198" s="4"/>
      <c r="D198" s="4"/>
      <c r="E198" s="4"/>
      <c r="F198" s="4"/>
      <c r="G198" s="4"/>
      <c r="H198" s="4"/>
      <c r="I198" s="4"/>
    </row>
    <row r="199" spans="3:9" ht="12">
      <c r="C199" s="4"/>
      <c r="D199" s="4"/>
      <c r="E199" s="4"/>
      <c r="F199" s="4"/>
      <c r="G199" s="4"/>
      <c r="H199" s="4"/>
      <c r="I199" s="4"/>
    </row>
    <row r="200" spans="3:9" ht="12">
      <c r="C200" s="4"/>
      <c r="D200" s="4"/>
      <c r="E200" s="4"/>
      <c r="F200" s="4"/>
      <c r="G200" s="4"/>
      <c r="H200" s="4"/>
      <c r="I200" s="4"/>
    </row>
    <row r="201" spans="3:9" ht="12">
      <c r="C201" s="4"/>
      <c r="D201" s="4"/>
      <c r="E201" s="4"/>
      <c r="F201" s="4"/>
      <c r="G201" s="4"/>
      <c r="H201" s="4"/>
      <c r="I201" s="4"/>
    </row>
    <row r="202" spans="3:9" ht="12">
      <c r="C202" s="4"/>
      <c r="D202" s="4"/>
      <c r="E202" s="4"/>
      <c r="F202" s="4"/>
      <c r="G202" s="4"/>
      <c r="H202" s="4"/>
      <c r="I202" s="4"/>
    </row>
    <row r="203" spans="3:9" ht="12">
      <c r="C203" s="4"/>
      <c r="D203" s="4"/>
      <c r="E203" s="4"/>
      <c r="F203" s="4"/>
      <c r="G203" s="4"/>
      <c r="H203" s="4"/>
      <c r="I203" s="4"/>
    </row>
    <row r="204" spans="3:9" ht="12">
      <c r="C204" s="4"/>
      <c r="D204" s="4"/>
      <c r="E204" s="4"/>
      <c r="F204" s="4"/>
      <c r="G204" s="4"/>
      <c r="H204" s="4"/>
      <c r="I204" s="4"/>
    </row>
    <row r="205" spans="3:9" ht="12">
      <c r="C205" s="4"/>
      <c r="D205" s="4"/>
      <c r="E205" s="4"/>
      <c r="F205" s="4"/>
      <c r="G205" s="4"/>
      <c r="H205" s="4"/>
      <c r="I205" s="4"/>
    </row>
    <row r="206" spans="3:9" ht="12">
      <c r="C206" s="4"/>
      <c r="D206" s="4"/>
      <c r="E206" s="4"/>
      <c r="F206" s="4"/>
      <c r="G206" s="4"/>
      <c r="H206" s="4"/>
      <c r="I206" s="4"/>
    </row>
    <row r="207" spans="3:9" ht="12">
      <c r="C207" s="4"/>
      <c r="D207" s="4"/>
      <c r="E207" s="4"/>
      <c r="F207" s="4"/>
      <c r="G207" s="4"/>
      <c r="H207" s="4"/>
      <c r="I207" s="4"/>
    </row>
    <row r="208" spans="3:9" ht="12">
      <c r="C208" s="4"/>
      <c r="D208" s="4"/>
      <c r="E208" s="4"/>
      <c r="F208" s="4"/>
      <c r="G208" s="4"/>
      <c r="H208" s="4"/>
      <c r="I208" s="4"/>
    </row>
    <row r="209" spans="3:9" ht="12">
      <c r="C209" s="4"/>
      <c r="D209" s="4"/>
      <c r="E209" s="4"/>
      <c r="F209" s="4"/>
      <c r="G209" s="4"/>
      <c r="H209" s="4"/>
      <c r="I209" s="4"/>
    </row>
    <row r="210" spans="3:9" ht="12">
      <c r="C210" s="4"/>
      <c r="D210" s="4"/>
      <c r="E210" s="4"/>
      <c r="F210" s="4"/>
      <c r="G210" s="4"/>
      <c r="H210" s="4"/>
      <c r="I210" s="4"/>
    </row>
    <row r="211" spans="3:9" ht="12">
      <c r="C211" s="4"/>
      <c r="D211" s="4"/>
      <c r="E211" s="4"/>
      <c r="F211" s="4"/>
      <c r="G211" s="4"/>
      <c r="H211" s="4"/>
      <c r="I211" s="4"/>
    </row>
    <row r="212" spans="3:9" ht="12">
      <c r="C212" s="4"/>
      <c r="D212" s="4"/>
      <c r="E212" s="4"/>
      <c r="F212" s="4"/>
      <c r="G212" s="4"/>
      <c r="H212" s="4"/>
      <c r="I212" s="4"/>
    </row>
    <row r="213" spans="3:9" ht="12">
      <c r="C213" s="4"/>
      <c r="D213" s="4"/>
      <c r="E213" s="4"/>
      <c r="F213" s="4"/>
      <c r="G213" s="4"/>
      <c r="H213" s="4"/>
      <c r="I213" s="4"/>
    </row>
    <row r="214" spans="3:9" ht="12">
      <c r="C214" s="4"/>
      <c r="D214" s="4"/>
      <c r="E214" s="4"/>
      <c r="F214" s="4"/>
      <c r="G214" s="4"/>
      <c r="H214" s="4"/>
      <c r="I214" s="4"/>
    </row>
    <row r="215" spans="3:9" ht="12">
      <c r="C215" s="4"/>
      <c r="D215" s="4"/>
      <c r="E215" s="4"/>
      <c r="F215" s="4"/>
      <c r="G215" s="4"/>
      <c r="H215" s="4"/>
      <c r="I215" s="4"/>
    </row>
    <row r="216" spans="3:9" ht="12">
      <c r="C216" s="4"/>
      <c r="D216" s="4"/>
      <c r="E216" s="4"/>
      <c r="F216" s="4"/>
      <c r="G216" s="4"/>
      <c r="H216" s="4"/>
      <c r="I216" s="4"/>
    </row>
    <row r="217" spans="3:9" ht="12">
      <c r="C217" s="4"/>
      <c r="D217" s="4"/>
      <c r="E217" s="4"/>
      <c r="F217" s="4"/>
      <c r="G217" s="4"/>
      <c r="H217" s="4"/>
      <c r="I217" s="4"/>
    </row>
    <row r="218" spans="3:9" ht="12">
      <c r="C218" s="4"/>
      <c r="D218" s="4"/>
      <c r="E218" s="4"/>
      <c r="F218" s="4"/>
      <c r="G218" s="4"/>
      <c r="H218" s="4"/>
      <c r="I218" s="4"/>
    </row>
    <row r="219" spans="3:9" ht="12">
      <c r="C219" s="4"/>
      <c r="D219" s="4"/>
      <c r="E219" s="4"/>
      <c r="F219" s="4"/>
      <c r="G219" s="4"/>
      <c r="H219" s="4"/>
      <c r="I219" s="4"/>
    </row>
    <row r="220" spans="3:9" ht="12">
      <c r="C220" s="4"/>
      <c r="D220" s="4"/>
      <c r="E220" s="4"/>
      <c r="F220" s="4"/>
      <c r="G220" s="4"/>
      <c r="H220" s="4"/>
      <c r="I220" s="4"/>
    </row>
    <row r="221" spans="3:9" ht="12">
      <c r="C221" s="4"/>
      <c r="D221" s="4"/>
      <c r="E221" s="4"/>
      <c r="F221" s="4"/>
      <c r="G221" s="4"/>
      <c r="H221" s="4"/>
      <c r="I221" s="4"/>
    </row>
    <row r="222" spans="3:9" ht="12">
      <c r="C222" s="4"/>
      <c r="D222" s="4"/>
      <c r="E222" s="4"/>
      <c r="F222" s="4"/>
      <c r="G222" s="4"/>
      <c r="H222" s="4"/>
      <c r="I222" s="4"/>
    </row>
    <row r="223" spans="3:9" ht="12">
      <c r="C223" s="4"/>
      <c r="D223" s="4"/>
      <c r="E223" s="4"/>
      <c r="F223" s="4"/>
      <c r="G223" s="4"/>
      <c r="H223" s="4"/>
      <c r="I223" s="4"/>
    </row>
    <row r="224" spans="3:9" ht="12">
      <c r="C224" s="4"/>
      <c r="D224" s="4"/>
      <c r="E224" s="4"/>
      <c r="F224" s="4"/>
      <c r="G224" s="4"/>
      <c r="H224" s="4"/>
      <c r="I224" s="4"/>
    </row>
    <row r="225" spans="3:9" ht="12">
      <c r="C225" s="4"/>
      <c r="D225" s="4"/>
      <c r="E225" s="4"/>
      <c r="F225" s="4"/>
      <c r="G225" s="4"/>
      <c r="H225" s="4"/>
      <c r="I225" s="4"/>
    </row>
    <row r="226" spans="3:9" ht="12">
      <c r="C226" s="4"/>
      <c r="D226" s="4"/>
      <c r="E226" s="4"/>
      <c r="F226" s="4"/>
      <c r="G226" s="4"/>
      <c r="H226" s="4"/>
      <c r="I226" s="4"/>
    </row>
    <row r="227" spans="3:9" ht="12">
      <c r="C227" s="4"/>
      <c r="D227" s="4"/>
      <c r="E227" s="4"/>
      <c r="F227" s="4"/>
      <c r="G227" s="4"/>
      <c r="H227" s="4"/>
      <c r="I227" s="4"/>
    </row>
    <row r="228" spans="3:9" ht="12">
      <c r="C228" s="4"/>
      <c r="D228" s="4"/>
      <c r="E228" s="4"/>
      <c r="F228" s="4"/>
      <c r="G228" s="4"/>
      <c r="H228" s="4"/>
      <c r="I228" s="4"/>
    </row>
    <row r="229" spans="3:9" ht="12">
      <c r="C229" s="4"/>
      <c r="D229" s="4"/>
      <c r="E229" s="4"/>
      <c r="F229" s="4"/>
      <c r="G229" s="4"/>
      <c r="H229" s="4"/>
      <c r="I229" s="4"/>
    </row>
    <row r="230" spans="3:9" ht="12">
      <c r="C230" s="4"/>
      <c r="D230" s="4"/>
      <c r="E230" s="4"/>
      <c r="F230" s="4"/>
      <c r="G230" s="4"/>
      <c r="H230" s="4"/>
      <c r="I230" s="4"/>
    </row>
    <row r="231" spans="3:9" ht="12">
      <c r="C231" s="4"/>
      <c r="D231" s="4"/>
      <c r="E231" s="4"/>
      <c r="F231" s="4"/>
      <c r="G231" s="4"/>
      <c r="H231" s="4"/>
      <c r="I231" s="4"/>
    </row>
    <row r="232" spans="3:9" ht="12">
      <c r="C232" s="4"/>
      <c r="D232" s="4"/>
      <c r="E232" s="4"/>
      <c r="F232" s="4"/>
      <c r="G232" s="4"/>
      <c r="H232" s="4"/>
      <c r="I232" s="4"/>
    </row>
    <row r="233" spans="3:9" ht="12">
      <c r="C233" s="4"/>
      <c r="D233" s="4"/>
      <c r="E233" s="4"/>
      <c r="F233" s="4"/>
      <c r="G233" s="4"/>
      <c r="H233" s="4"/>
      <c r="I233" s="4"/>
    </row>
    <row r="234" spans="3:9" ht="12">
      <c r="C234" s="4"/>
      <c r="D234" s="4"/>
      <c r="E234" s="4"/>
      <c r="F234" s="4"/>
      <c r="G234" s="4"/>
      <c r="H234" s="4"/>
      <c r="I234" s="4"/>
    </row>
    <row r="235" spans="3:9" ht="12">
      <c r="C235" s="4"/>
      <c r="D235" s="4"/>
      <c r="E235" s="4"/>
      <c r="F235" s="4"/>
      <c r="G235" s="4"/>
      <c r="H235" s="4"/>
      <c r="I235" s="4"/>
    </row>
    <row r="236" spans="3:9" ht="12">
      <c r="C236" s="4"/>
      <c r="D236" s="4"/>
      <c r="E236" s="4"/>
      <c r="F236" s="4"/>
      <c r="G236" s="4"/>
      <c r="H236" s="4"/>
      <c r="I236" s="4"/>
    </row>
    <row r="237" spans="3:9" ht="12">
      <c r="C237" s="4"/>
      <c r="D237" s="4"/>
      <c r="E237" s="4"/>
      <c r="F237" s="4"/>
      <c r="G237" s="4"/>
      <c r="H237" s="4"/>
      <c r="I237" s="4"/>
    </row>
    <row r="238" spans="3:9" ht="12">
      <c r="C238" s="4"/>
      <c r="D238" s="4"/>
      <c r="E238" s="4"/>
      <c r="F238" s="4"/>
      <c r="G238" s="4"/>
      <c r="H238" s="4"/>
      <c r="I238" s="4"/>
    </row>
    <row r="239" spans="3:9" ht="12">
      <c r="C239" s="4"/>
      <c r="D239" s="4"/>
      <c r="E239" s="4"/>
      <c r="F239" s="4"/>
      <c r="G239" s="4"/>
      <c r="H239" s="4"/>
      <c r="I239" s="4"/>
    </row>
    <row r="240" spans="3:9" ht="12">
      <c r="C240" s="4"/>
      <c r="D240" s="4"/>
      <c r="E240" s="4"/>
      <c r="F240" s="4"/>
      <c r="G240" s="4"/>
      <c r="H240" s="4"/>
      <c r="I240" s="4"/>
    </row>
    <row r="241" spans="3:9" ht="12">
      <c r="C241" s="4"/>
      <c r="D241" s="4"/>
      <c r="E241" s="4"/>
      <c r="F241" s="4"/>
      <c r="G241" s="4"/>
      <c r="H241" s="4"/>
      <c r="I241" s="4"/>
    </row>
    <row r="242" spans="3:9" ht="12">
      <c r="C242" s="4"/>
      <c r="D242" s="4"/>
      <c r="E242" s="4"/>
      <c r="F242" s="4"/>
      <c r="G242" s="4"/>
      <c r="H242" s="4"/>
      <c r="I242" s="4"/>
    </row>
    <row r="243" spans="3:9" ht="12">
      <c r="C243" s="4"/>
      <c r="D243" s="4"/>
      <c r="E243" s="4"/>
      <c r="F243" s="4"/>
      <c r="G243" s="4"/>
      <c r="H243" s="4"/>
      <c r="I243" s="4"/>
    </row>
    <row r="244" spans="3:9" ht="12">
      <c r="C244" s="4"/>
      <c r="D244" s="4"/>
      <c r="E244" s="4"/>
      <c r="F244" s="4"/>
      <c r="G244" s="4"/>
      <c r="H244" s="4"/>
      <c r="I244" s="4"/>
    </row>
    <row r="245" spans="3:9" ht="12">
      <c r="C245" s="4"/>
      <c r="D245" s="4"/>
      <c r="E245" s="4"/>
      <c r="F245" s="4"/>
      <c r="G245" s="4"/>
      <c r="H245" s="4"/>
      <c r="I245" s="4"/>
    </row>
    <row r="246" spans="3:9" ht="12">
      <c r="C246" s="4"/>
      <c r="D246" s="4"/>
      <c r="E246" s="4"/>
      <c r="F246" s="4"/>
      <c r="G246" s="4"/>
      <c r="H246" s="4"/>
      <c r="I246" s="4"/>
    </row>
    <row r="247" spans="3:9" ht="12">
      <c r="C247" s="4"/>
      <c r="D247" s="4"/>
      <c r="E247" s="4"/>
      <c r="F247" s="4"/>
      <c r="G247" s="4"/>
      <c r="H247" s="4"/>
      <c r="I247" s="4"/>
    </row>
    <row r="248" spans="3:9" ht="12">
      <c r="C248" s="4"/>
      <c r="D248" s="4"/>
      <c r="E248" s="4"/>
      <c r="F248" s="4"/>
      <c r="G248" s="4"/>
      <c r="H248" s="4"/>
      <c r="I248" s="4"/>
    </row>
    <row r="249" spans="3:9" ht="12">
      <c r="C249" s="4"/>
      <c r="D249" s="4"/>
      <c r="E249" s="4"/>
      <c r="F249" s="4"/>
      <c r="G249" s="4"/>
      <c r="H249" s="4"/>
      <c r="I249" s="4"/>
    </row>
    <row r="250" spans="3:9" ht="12">
      <c r="C250" s="4"/>
      <c r="D250" s="4"/>
      <c r="E250" s="4"/>
      <c r="F250" s="4"/>
      <c r="G250" s="4"/>
      <c r="H250" s="4"/>
      <c r="I250" s="4"/>
    </row>
    <row r="251" spans="3:9" ht="12">
      <c r="C251" s="4"/>
      <c r="D251" s="4"/>
      <c r="E251" s="4"/>
      <c r="F251" s="4"/>
      <c r="G251" s="4"/>
      <c r="H251" s="4"/>
      <c r="I251" s="4"/>
    </row>
    <row r="252" spans="3:9" ht="12">
      <c r="C252" s="4"/>
      <c r="D252" s="4"/>
      <c r="E252" s="4"/>
      <c r="F252" s="4"/>
      <c r="G252" s="4"/>
      <c r="H252" s="4"/>
      <c r="I252" s="4"/>
    </row>
    <row r="253" spans="3:9" ht="12">
      <c r="C253" s="4"/>
      <c r="D253" s="4"/>
      <c r="E253" s="4"/>
      <c r="F253" s="4"/>
      <c r="G253" s="4"/>
      <c r="H253" s="4"/>
      <c r="I253" s="4"/>
    </row>
    <row r="254" spans="3:9" ht="12">
      <c r="C254" s="4"/>
      <c r="D254" s="4"/>
      <c r="E254" s="4"/>
      <c r="F254" s="4"/>
      <c r="G254" s="4"/>
      <c r="H254" s="4"/>
      <c r="I254" s="4"/>
    </row>
    <row r="255" spans="3:9" ht="12">
      <c r="C255" s="4"/>
      <c r="D255" s="4"/>
      <c r="E255" s="4"/>
      <c r="F255" s="4"/>
      <c r="G255" s="4"/>
      <c r="H255" s="4"/>
      <c r="I255" s="4"/>
    </row>
    <row r="256" spans="3:9" ht="12">
      <c r="C256" s="4"/>
      <c r="D256" s="4"/>
      <c r="E256" s="4"/>
      <c r="F256" s="4"/>
      <c r="G256" s="4"/>
      <c r="H256" s="4"/>
      <c r="I256" s="4"/>
    </row>
    <row r="257" spans="3:9" ht="12">
      <c r="C257" s="4"/>
      <c r="D257" s="4"/>
      <c r="E257" s="4"/>
      <c r="F257" s="4"/>
      <c r="G257" s="4"/>
      <c r="H257" s="4"/>
      <c r="I257" s="4"/>
    </row>
    <row r="258" spans="3:9" ht="12">
      <c r="C258" s="4"/>
      <c r="D258" s="4"/>
      <c r="E258" s="4"/>
      <c r="F258" s="4"/>
      <c r="G258" s="4"/>
      <c r="H258" s="4"/>
      <c r="I258" s="4"/>
    </row>
    <row r="259" spans="3:9" ht="12">
      <c r="C259" s="4"/>
      <c r="D259" s="4"/>
      <c r="E259" s="4"/>
      <c r="F259" s="4"/>
      <c r="G259" s="4"/>
      <c r="H259" s="4"/>
      <c r="I259" s="4"/>
    </row>
    <row r="260" spans="3:9" ht="12">
      <c r="C260" s="4"/>
      <c r="D260" s="4"/>
      <c r="E260" s="4"/>
      <c r="F260" s="4"/>
      <c r="G260" s="4"/>
      <c r="H260" s="4"/>
      <c r="I260" s="4"/>
    </row>
    <row r="261" spans="3:9" ht="12">
      <c r="C261" s="4"/>
      <c r="D261" s="4"/>
      <c r="E261" s="4"/>
      <c r="F261" s="4"/>
      <c r="G261" s="4"/>
      <c r="H261" s="4"/>
      <c r="I261" s="4"/>
    </row>
    <row r="262" spans="3:9" ht="12">
      <c r="C262" s="4"/>
      <c r="D262" s="4"/>
      <c r="E262" s="4"/>
      <c r="F262" s="4"/>
      <c r="G262" s="4"/>
      <c r="H262" s="4"/>
      <c r="I262" s="4"/>
    </row>
    <row r="263" spans="3:9" ht="12">
      <c r="C263" s="4"/>
      <c r="D263" s="4"/>
      <c r="E263" s="4"/>
      <c r="F263" s="4"/>
      <c r="G263" s="4"/>
      <c r="H263" s="4"/>
      <c r="I263" s="4"/>
    </row>
    <row r="264" spans="3:9" ht="12">
      <c r="C264" s="4"/>
      <c r="D264" s="4"/>
      <c r="E264" s="4"/>
      <c r="F264" s="4"/>
      <c r="G264" s="4"/>
      <c r="H264" s="4"/>
      <c r="I264" s="4"/>
    </row>
    <row r="265" spans="3:9" ht="12">
      <c r="C265" s="4"/>
      <c r="D265" s="4"/>
      <c r="E265" s="4"/>
      <c r="F265" s="4"/>
      <c r="G265" s="4"/>
      <c r="H265" s="4"/>
      <c r="I265" s="4"/>
    </row>
    <row r="266" spans="3:9" ht="12">
      <c r="C266" s="4"/>
      <c r="D266" s="4"/>
      <c r="E266" s="4"/>
      <c r="F266" s="4"/>
      <c r="G266" s="4"/>
      <c r="H266" s="4"/>
      <c r="I266" s="4"/>
    </row>
    <row r="267" spans="3:9" ht="12">
      <c r="C267" s="4"/>
      <c r="D267" s="4"/>
      <c r="E267" s="4"/>
      <c r="F267" s="4"/>
      <c r="G267" s="4"/>
      <c r="H267" s="4"/>
      <c r="I267" s="4"/>
    </row>
    <row r="268" spans="3:9" ht="12">
      <c r="C268" s="4"/>
      <c r="D268" s="4"/>
      <c r="E268" s="4"/>
      <c r="F268" s="4"/>
      <c r="G268" s="4"/>
      <c r="H268" s="4"/>
      <c r="I268" s="4"/>
    </row>
    <row r="269" spans="3:9" ht="12">
      <c r="C269" s="4"/>
      <c r="D269" s="4"/>
      <c r="E269" s="4"/>
      <c r="F269" s="4"/>
      <c r="G269" s="4"/>
      <c r="H269" s="4"/>
      <c r="I269" s="4"/>
    </row>
    <row r="270" spans="3:9" ht="12">
      <c r="C270" s="4"/>
      <c r="D270" s="4"/>
      <c r="E270" s="4"/>
      <c r="F270" s="4"/>
      <c r="G270" s="4"/>
      <c r="H270" s="4"/>
      <c r="I270" s="4"/>
    </row>
  </sheetData>
  <sheetProtection/>
  <mergeCells count="1">
    <mergeCell ref="E5:G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G585"/>
  <sheetViews>
    <sheetView zoomScalePageLayoutView="0" workbookViewId="0" topLeftCell="B4">
      <selection activeCell="B5" sqref="B5:C5"/>
    </sheetView>
  </sheetViews>
  <sheetFormatPr defaultColWidth="9.140625" defaultRowHeight="12.75"/>
  <cols>
    <col min="1" max="1" width="9.140625" style="62" customWidth="1"/>
    <col min="2" max="2" width="13.00390625" style="62" customWidth="1"/>
    <col min="3" max="3" width="13.421875" style="62" customWidth="1"/>
    <col min="4" max="7" width="9.140625" style="62" customWidth="1"/>
    <col min="8" max="8" width="10.57421875" style="62" customWidth="1"/>
    <col min="9" max="9" width="9.140625" style="62" customWidth="1"/>
    <col min="10" max="10" width="13.57421875" style="62" customWidth="1"/>
    <col min="11" max="11" width="13.421875" style="62" customWidth="1"/>
    <col min="12" max="12" width="3.57421875" style="62" customWidth="1"/>
    <col min="13" max="13" width="21.8515625" style="62" customWidth="1"/>
    <col min="14" max="14" width="13.00390625" style="62" customWidth="1"/>
    <col min="15" max="15" width="6.28125" style="62" customWidth="1"/>
    <col min="16" max="16" width="14.421875" style="62" customWidth="1"/>
    <col min="17" max="24" width="9.140625" style="62" customWidth="1"/>
    <col min="25" max="25" width="11.57421875" style="62" customWidth="1"/>
    <col min="26" max="26" width="7.8515625" style="62" customWidth="1"/>
    <col min="27" max="27" width="11.421875" style="62" customWidth="1"/>
    <col min="28" max="28" width="11.28125" style="62" customWidth="1"/>
    <col min="29" max="29" width="4.140625" style="62" customWidth="1"/>
    <col min="30" max="30" width="22.00390625" style="62" customWidth="1"/>
    <col min="31" max="31" width="11.00390625" style="62" customWidth="1"/>
    <col min="32" max="32" width="6.8515625" style="62" customWidth="1"/>
    <col min="33" max="16384" width="9.140625" style="62" customWidth="1"/>
  </cols>
  <sheetData>
    <row r="4" ht="12.75" thickBot="1"/>
    <row r="5" spans="2:29" ht="28.5" thickBot="1">
      <c r="B5" s="148" t="s">
        <v>128</v>
      </c>
      <c r="C5" s="149"/>
      <c r="J5" s="170" t="s">
        <v>23</v>
      </c>
      <c r="K5" s="170"/>
      <c r="L5" s="170"/>
      <c r="AA5" s="170" t="s">
        <v>23</v>
      </c>
      <c r="AB5" s="170"/>
      <c r="AC5" s="170"/>
    </row>
    <row r="6" spans="2:33" ht="12.75" customHeight="1">
      <c r="B6" s="64" t="s">
        <v>17</v>
      </c>
      <c r="C6" s="65"/>
      <c r="H6" s="66">
        <v>10</v>
      </c>
      <c r="I6" s="67" t="s">
        <v>3</v>
      </c>
      <c r="J6" s="68"/>
      <c r="K6" s="171" t="s">
        <v>119</v>
      </c>
      <c r="L6" s="171"/>
      <c r="M6" s="171"/>
      <c r="N6" s="178" t="s">
        <v>17</v>
      </c>
      <c r="O6" s="176" t="s">
        <v>24</v>
      </c>
      <c r="P6" s="162" t="s">
        <v>14</v>
      </c>
      <c r="Y6" s="66">
        <v>16</v>
      </c>
      <c r="Z6" s="67" t="s">
        <v>25</v>
      </c>
      <c r="AA6" s="68"/>
      <c r="AB6" s="171" t="s">
        <v>26</v>
      </c>
      <c r="AC6" s="171"/>
      <c r="AD6" s="171"/>
      <c r="AE6" s="185" t="s">
        <v>90</v>
      </c>
      <c r="AF6" s="187" t="s">
        <v>24</v>
      </c>
      <c r="AG6" s="162" t="s">
        <v>14</v>
      </c>
    </row>
    <row r="7" spans="2:33" ht="18" customHeight="1">
      <c r="B7" s="71" t="s">
        <v>44</v>
      </c>
      <c r="C7" s="65"/>
      <c r="H7" s="168" t="s">
        <v>20</v>
      </c>
      <c r="I7" s="169" t="s">
        <v>19</v>
      </c>
      <c r="J7" s="169" t="s">
        <v>7</v>
      </c>
      <c r="K7" s="169" t="s">
        <v>6</v>
      </c>
      <c r="L7" s="172" t="s">
        <v>15</v>
      </c>
      <c r="M7" s="169" t="s">
        <v>2</v>
      </c>
      <c r="N7" s="179"/>
      <c r="O7" s="177"/>
      <c r="P7" s="163"/>
      <c r="Y7" s="168" t="s">
        <v>20</v>
      </c>
      <c r="Z7" s="169" t="s">
        <v>19</v>
      </c>
      <c r="AA7" s="169" t="s">
        <v>7</v>
      </c>
      <c r="AB7" s="169" t="s">
        <v>6</v>
      </c>
      <c r="AC7" s="172" t="s">
        <v>15</v>
      </c>
      <c r="AD7" s="169" t="s">
        <v>2</v>
      </c>
      <c r="AE7" s="186"/>
      <c r="AF7" s="176"/>
      <c r="AG7" s="163"/>
    </row>
    <row r="8" spans="2:33" ht="12">
      <c r="B8" s="64" t="s">
        <v>52</v>
      </c>
      <c r="C8" s="65"/>
      <c r="F8" s="76"/>
      <c r="H8" s="168"/>
      <c r="I8" s="169"/>
      <c r="J8" s="169"/>
      <c r="K8" s="169"/>
      <c r="L8" s="173"/>
      <c r="M8" s="176"/>
      <c r="N8" s="180" t="s">
        <v>63</v>
      </c>
      <c r="O8" s="181"/>
      <c r="P8" s="164"/>
      <c r="Y8" s="168"/>
      <c r="Z8" s="169"/>
      <c r="AA8" s="169"/>
      <c r="AB8" s="169"/>
      <c r="AC8" s="173"/>
      <c r="AD8" s="169"/>
      <c r="AE8" s="184" t="s">
        <v>63</v>
      </c>
      <c r="AF8" s="180"/>
      <c r="AG8" s="164"/>
    </row>
    <row r="9" spans="2:33" ht="12">
      <c r="B9" s="64" t="s">
        <v>35</v>
      </c>
      <c r="C9" s="65"/>
      <c r="H9" s="79">
        <f>K9-J9</f>
        <v>100000</v>
      </c>
      <c r="I9" s="80" t="str">
        <f>IF(H9&gt;J9,"بد",IF(H9=0,"ــــ","بس"))</f>
        <v>بد</v>
      </c>
      <c r="J9" s="81"/>
      <c r="K9" s="81">
        <v>100000</v>
      </c>
      <c r="L9" s="82"/>
      <c r="M9" s="83" t="s">
        <v>103</v>
      </c>
      <c r="N9" s="155"/>
      <c r="O9" s="155"/>
      <c r="P9" s="75">
        <v>0</v>
      </c>
      <c r="Y9" s="85">
        <f>AB9-AA9</f>
        <v>100000</v>
      </c>
      <c r="Z9" s="80" t="str">
        <f>IF(Y9&gt;AA9,"بد",IF(Y9=0,"ــــ","بس"))</f>
        <v>بد</v>
      </c>
      <c r="AA9" s="80">
        <f>IF(Y6='دفتر روزنامه'!$F$8,'دفتر روزنامه'!$C$8,0)</f>
        <v>0</v>
      </c>
      <c r="AB9" s="80">
        <v>100000</v>
      </c>
      <c r="AC9" s="86">
        <f>'دفتر روزنامه'!T5</f>
        <v>0</v>
      </c>
      <c r="AD9" s="87" t="s">
        <v>91</v>
      </c>
      <c r="AE9" s="156"/>
      <c r="AF9" s="156"/>
      <c r="AG9" s="75"/>
    </row>
    <row r="10" spans="2:33" ht="12">
      <c r="B10" s="64" t="s">
        <v>34</v>
      </c>
      <c r="C10" s="65"/>
      <c r="H10" s="85">
        <f>H9-J10+K10</f>
        <v>5100000</v>
      </c>
      <c r="I10" s="80" t="str">
        <f>IF(H9&gt;J10,"بد",IF(H10=0,"ــــ","بس"))</f>
        <v>بد</v>
      </c>
      <c r="J10" s="80">
        <f>IF(H6='دفتر روزنامه'!$F$8,'دفتر روزنامه'!$C$8,0)</f>
        <v>0</v>
      </c>
      <c r="K10" s="80">
        <f>IF(H6='دفتر روزنامه'!$F$7,'دفتر روزنامه'!$D$7,0)</f>
        <v>5000000</v>
      </c>
      <c r="L10" s="86">
        <f>'دفتر روزنامه'!C5</f>
        <v>1</v>
      </c>
      <c r="M10" s="87" t="str">
        <f>IF(H6='دفتر روزنامه'!$F$7,'دفتر روزنامه'!$G$9,"ـــــ")</f>
        <v>بابت سرمایه گذاری اولیه</v>
      </c>
      <c r="N10" s="156"/>
      <c r="O10" s="156"/>
      <c r="P10" s="88">
        <f>'دفتر روزنامه'!$H$7</f>
        <v>1</v>
      </c>
      <c r="Y10" s="85">
        <f>Y9-AA10+AB10</f>
        <v>100000</v>
      </c>
      <c r="Z10" s="80" t="str">
        <f>IF(Y9&gt;AA10,"بد",IF(Y10=0,"ــــ","بس"))</f>
        <v>بد</v>
      </c>
      <c r="AA10" s="80">
        <f>IF(Y6='دفتر روزنامه'!$F$11,'دفتر روزنامه'!$C$11,0)</f>
        <v>0</v>
      </c>
      <c r="AB10" s="80">
        <f>IF(Y6='دفتر روزنامه'!$F$10,'دفتر روزنامه'!$D$10,0)</f>
        <v>0</v>
      </c>
      <c r="AC10" s="86"/>
      <c r="AD10" s="87" t="str">
        <f>IF(Y6='دفتر روزنامه'!$F$10,'دفتر روزنامه'!$G$12,IF(Y6='دفتر روزنامه'!$F$11,'دفتر روزنامه'!$G$12,"ـــــ"))</f>
        <v>ـــــ</v>
      </c>
      <c r="AE10" s="156"/>
      <c r="AF10" s="156"/>
      <c r="AG10" s="88">
        <f>'دفتر روزنامه'!$H$7</f>
        <v>1</v>
      </c>
    </row>
    <row r="11" spans="2:33" ht="12">
      <c r="B11" s="64" t="s">
        <v>68</v>
      </c>
      <c r="C11" s="65"/>
      <c r="H11" s="85">
        <f>H10-J11+K11</f>
        <v>4800000</v>
      </c>
      <c r="I11" s="80" t="str">
        <f aca="true" t="shared" si="0" ref="I11:I29">IF(H10&gt;J11,"بد",IF(H11=0,"ــــ","بس"))</f>
        <v>بد</v>
      </c>
      <c r="J11" s="80">
        <f>IF(H6='دفتر روزنامه'!$F$11,'دفتر روزنامه'!$C$11,0)</f>
        <v>300000</v>
      </c>
      <c r="K11" s="80">
        <f>IF(H6='دفتر روزنامه'!$F$10,'دفتر روزنامه'!$D$10,0)</f>
        <v>0</v>
      </c>
      <c r="L11" s="86"/>
      <c r="M11" s="87" t="str">
        <f>IF(H6='دفتر روزنامه'!$F$10,'دفتر روزنامه'!$G$12,IF(H6='دفتر روزنامه'!$F$11,'دفتر روزنامه'!$G$12,"ـــــ"))</f>
        <v>بابت پرداخت اجاره</v>
      </c>
      <c r="N11" s="156"/>
      <c r="O11" s="156"/>
      <c r="P11" s="89">
        <f>'دفتر روزنامه'!$H$10</f>
        <v>2</v>
      </c>
      <c r="Y11" s="85">
        <f aca="true" t="shared" si="1" ref="Y11:Y30">Y10-AA11+AB11</f>
        <v>100000</v>
      </c>
      <c r="Z11" s="80" t="str">
        <f aca="true" t="shared" si="2" ref="Z11:Z30">IF(Y10&gt;AA11,"بد",IF(Y11=0,"ــــ","بس"))</f>
        <v>بد</v>
      </c>
      <c r="AA11" s="80">
        <f>IF(Y6='دفتر روزنامه'!$F$14,'دفتر روزنامه'!$C$14,0)</f>
        <v>0</v>
      </c>
      <c r="AB11" s="80">
        <f>IF(Y6='دفتر روزنامه'!$F$13,'دفتر روزنامه'!$D$13,0)</f>
        <v>0</v>
      </c>
      <c r="AC11" s="86"/>
      <c r="AD11" s="87" t="str">
        <f>IF(Y6='دفتر روزنامه'!$F$13,'دفتر روزنامه'!$G$15,IF(Y6='دفتر روزنامه'!$F$14,'دفتر روزنامه'!$G$15,"ـــــ"))</f>
        <v>ـــــ</v>
      </c>
      <c r="AE11" s="156"/>
      <c r="AF11" s="156"/>
      <c r="AG11" s="89">
        <f>'دفتر روزنامه'!$H$10</f>
        <v>2</v>
      </c>
    </row>
    <row r="12" spans="2:33" ht="12">
      <c r="B12" s="64" t="s">
        <v>30</v>
      </c>
      <c r="C12" s="65"/>
      <c r="H12" s="85">
        <f aca="true" t="shared" si="3" ref="H12:H29">H11-J12+K12</f>
        <v>4620000</v>
      </c>
      <c r="I12" s="80" t="str">
        <f t="shared" si="0"/>
        <v>بد</v>
      </c>
      <c r="J12" s="80">
        <f>IF(H6='دفتر روزنامه'!$F$14,'دفتر روزنامه'!$C$14,0)</f>
        <v>180000</v>
      </c>
      <c r="K12" s="80">
        <f>IF(H6='دفتر روزنامه'!$F$13,'دفتر روزنامه'!$D$13,0)</f>
        <v>0</v>
      </c>
      <c r="L12" s="86"/>
      <c r="M12" s="87" t="str">
        <f>IF(H6='دفتر روزنامه'!$F$13,'دفتر روزنامه'!$G$15,IF(H6='دفتر روزنامه'!$F$14,'دفتر روزنامه'!$G$15,"ـــــ"))</f>
        <v>بابت پرداخت اجاره سه ماهه بعد</v>
      </c>
      <c r="N12" s="156"/>
      <c r="O12" s="156"/>
      <c r="P12" s="88">
        <f>'دفتر روزنامه'!$H$13</f>
        <v>3</v>
      </c>
      <c r="Y12" s="85">
        <f t="shared" si="1"/>
        <v>100000</v>
      </c>
      <c r="Z12" s="80" t="str">
        <f t="shared" si="2"/>
        <v>بد</v>
      </c>
      <c r="AA12" s="80">
        <f>IF(Y6='دفتر روزنامه'!$F$17,'دفتر روزنامه'!$C$17,0)</f>
        <v>0</v>
      </c>
      <c r="AB12" s="80">
        <f>IF(Y6='دفتر روزنامه'!$F$16,'دفتر روزنامه'!$D$16,0)</f>
        <v>0</v>
      </c>
      <c r="AC12" s="86"/>
      <c r="AD12" s="87" t="str">
        <f>IF(Y6='دفتر روزنامه'!$F$16,'دفتر روزنامه'!$G$18,IF(Y6='دفتر روزنامه'!$F$17,'دفتر روزنامه'!$G$18,"ـــــ"))</f>
        <v>ـــــ</v>
      </c>
      <c r="AE12" s="156"/>
      <c r="AF12" s="156"/>
      <c r="AG12" s="88">
        <f>'دفتر روزنامه'!$H$13</f>
        <v>3</v>
      </c>
    </row>
    <row r="13" spans="2:33" ht="12">
      <c r="B13" s="64" t="s">
        <v>39</v>
      </c>
      <c r="C13" s="65"/>
      <c r="H13" s="85">
        <f t="shared" si="3"/>
        <v>4500000</v>
      </c>
      <c r="I13" s="80" t="str">
        <f t="shared" si="0"/>
        <v>بد</v>
      </c>
      <c r="J13" s="80">
        <f>IF(H6='دفتر روزنامه'!$F$17,'دفتر روزنامه'!$C$17,0)</f>
        <v>120000</v>
      </c>
      <c r="K13" s="80">
        <f>IF(H6='دفتر روزنامه'!$F$16,'دفتر روزنامه'!$D$16,0)</f>
        <v>0</v>
      </c>
      <c r="L13" s="86"/>
      <c r="M13" s="87" t="str">
        <f>IF(H6='دفتر روزنامه'!$F$16,'دفتر روزنامه'!$G$18,IF(H6='دفتر روزنامه'!$F$17,'دفتر روزنامه'!$G$18,"ـــــ"))</f>
        <v>بابت پرداخت بیمه سال بعد</v>
      </c>
      <c r="N13" s="156"/>
      <c r="O13" s="156"/>
      <c r="P13" s="88">
        <f>'دفتر روزنامه'!$H$16</f>
        <v>4</v>
      </c>
      <c r="Y13" s="85">
        <f t="shared" si="1"/>
        <v>100000</v>
      </c>
      <c r="Z13" s="80" t="str">
        <f t="shared" si="2"/>
        <v>بد</v>
      </c>
      <c r="AA13" s="80">
        <f>IF(Y6='دفتر روزنامه'!$F$20,'دفتر روزنامه'!$C$20,0)</f>
        <v>0</v>
      </c>
      <c r="AB13" s="80">
        <f>IF(Y6='دفتر روزنامه'!$F$19,'دفتر روزنامه'!$D$19,0)</f>
        <v>0</v>
      </c>
      <c r="AC13" s="86"/>
      <c r="AD13" s="87" t="str">
        <f>IF(Y6='دفتر روزنامه'!$F$19,'دفتر روزنامه'!$G$21,IF(Y6='دفتر روزنامه'!$F$20,'دفتر روزنامه'!$G$21,"ـــــ"))</f>
        <v>ـــــ</v>
      </c>
      <c r="AE13" s="156"/>
      <c r="AF13" s="156"/>
      <c r="AG13" s="88">
        <f>'دفتر روزنامه'!$H$16</f>
        <v>4</v>
      </c>
    </row>
    <row r="14" spans="2:33" ht="12.75" customHeight="1">
      <c r="B14" s="64" t="s">
        <v>31</v>
      </c>
      <c r="C14" s="65"/>
      <c r="H14" s="85">
        <f t="shared" si="3"/>
        <v>4500000</v>
      </c>
      <c r="I14" s="80" t="str">
        <f t="shared" si="0"/>
        <v>بد</v>
      </c>
      <c r="J14" s="80">
        <f>IF(H6='دفتر روزنامه'!$F$20,'دفتر روزنامه'!$C$20,0)</f>
        <v>0</v>
      </c>
      <c r="K14" s="80">
        <f>IF(H6='دفتر روزنامه'!$F$19,'دفتر روزنامه'!$D$19,0)</f>
        <v>0</v>
      </c>
      <c r="L14" s="86"/>
      <c r="M14" s="87" t="str">
        <f>IF(H6='دفتر روزنامه'!$F$19,'دفتر روزنامه'!$G$21,IF(H6='دفتر روزنامه'!$F$20,'دفتر روزنامه'!$G$21,"ـــــ"))</f>
        <v>ـــــ</v>
      </c>
      <c r="N14" s="156"/>
      <c r="O14" s="156"/>
      <c r="P14" s="88">
        <f>'دفتر روزنامه'!$H$19</f>
        <v>5</v>
      </c>
      <c r="Y14" s="85">
        <f t="shared" si="1"/>
        <v>100000</v>
      </c>
      <c r="Z14" s="80" t="str">
        <f t="shared" si="2"/>
        <v>بد</v>
      </c>
      <c r="AA14" s="80">
        <f>IF(Y6='دفتر روزنامه'!$F$23,'دفتر روزنامه'!$C$23,0)</f>
        <v>0</v>
      </c>
      <c r="AB14" s="80">
        <f>IF(Y6='دفتر روزنامه'!$F$22,'دفتر روزنامه'!$D$22,0)</f>
        <v>0</v>
      </c>
      <c r="AC14" s="86"/>
      <c r="AD14" s="87" t="str">
        <f>IF(Y6='دفتر روزنامه'!$F$22,'دفتر روزنامه'!$G$24,IF(Y6='دفتر روزنامه'!$F$23,'دفتر روزنامه'!$G$24,"ـــــ"))</f>
        <v>ـــــ</v>
      </c>
      <c r="AE14" s="156"/>
      <c r="AF14" s="156"/>
      <c r="AG14" s="88">
        <f>'دفتر روزنامه'!$H$19</f>
        <v>5</v>
      </c>
    </row>
    <row r="15" spans="2:33" ht="12">
      <c r="B15" s="64" t="s">
        <v>129</v>
      </c>
      <c r="C15" s="65"/>
      <c r="H15" s="85">
        <f t="shared" si="3"/>
        <v>4210000</v>
      </c>
      <c r="I15" s="80" t="str">
        <f t="shared" si="0"/>
        <v>بد</v>
      </c>
      <c r="J15" s="80">
        <f>IF(H6='دفتر روزنامه'!$F$23,'دفتر روزنامه'!$C$23,0)</f>
        <v>290000</v>
      </c>
      <c r="K15" s="80">
        <f>IF(H6='دفتر روزنامه'!$F$22,'دفتر روزنامه'!$D$22,0)</f>
        <v>0</v>
      </c>
      <c r="L15" s="86"/>
      <c r="M15" s="87" t="str">
        <f>IF(H6='دفتر روزنامه'!$F$22,'دفتر روزنامه'!$G$24,IF(H6='دفتر روزنامه'!$F$23,'دفتر روزنامه'!$G$24,"ـــــ"))</f>
        <v>بابت خرید نقدی کالا</v>
      </c>
      <c r="N15" s="156"/>
      <c r="O15" s="156"/>
      <c r="P15" s="88">
        <f>'دفتر روزنامه'!$H$22</f>
        <v>6</v>
      </c>
      <c r="Y15" s="85">
        <f t="shared" si="1"/>
        <v>100000</v>
      </c>
      <c r="Z15" s="80" t="str">
        <f t="shared" si="2"/>
        <v>بد</v>
      </c>
      <c r="AA15" s="80">
        <f>IF(Y6='دفتر روزنامه'!$F$26,'دفتر روزنامه'!$C$26,0)</f>
        <v>0</v>
      </c>
      <c r="AB15" s="80">
        <f>IF(Y6='دفتر روزنامه'!$F$25,'دفتر روزنامه'!$D$25,0)</f>
        <v>0</v>
      </c>
      <c r="AC15" s="86"/>
      <c r="AD15" s="87" t="str">
        <f>IF(Y6='دفتر روزنامه'!$F$25,'دفتر روزنامه'!$G$27,IF(Y6='دفتر روزنامه'!$F$26,'دفتر روزنامه'!$G$27,"ـــــ"))</f>
        <v>ـــــ</v>
      </c>
      <c r="AE15" s="156"/>
      <c r="AF15" s="156"/>
      <c r="AG15" s="88">
        <f>'دفتر روزنامه'!$H$22</f>
        <v>6</v>
      </c>
    </row>
    <row r="16" spans="2:33" ht="12">
      <c r="B16" s="64" t="s">
        <v>18</v>
      </c>
      <c r="C16" s="65"/>
      <c r="H16" s="85">
        <f t="shared" si="3"/>
        <v>4209200</v>
      </c>
      <c r="I16" s="80" t="str">
        <f t="shared" si="0"/>
        <v>بد</v>
      </c>
      <c r="J16" s="80">
        <f>IF(H6='دفتر روزنامه'!$F$26,'دفتر روزنامه'!$C$26,0)</f>
        <v>800</v>
      </c>
      <c r="K16" s="80">
        <f>IF(H6='دفتر روزنامه'!$F$25,'دفتر روزنامه'!$D$25,0)</f>
        <v>0</v>
      </c>
      <c r="L16" s="86"/>
      <c r="M16" s="87" t="str">
        <f>IF(H6='دفتر روزنامه'!$F$25,'دفتر روزنامه'!$G$27,IF(H6='دفتر روزنامه'!$F$26,'دفتر روزنامه'!$G$27,"ـــــ"))</f>
        <v>بابت هزینه حمل</v>
      </c>
      <c r="N16" s="156"/>
      <c r="O16" s="156"/>
      <c r="P16" s="88">
        <f>'دفتر روزنامه'!$H$25</f>
        <v>7</v>
      </c>
      <c r="Y16" s="85">
        <f t="shared" si="1"/>
        <v>100000</v>
      </c>
      <c r="Z16" s="80" t="str">
        <f t="shared" si="2"/>
        <v>بد</v>
      </c>
      <c r="AA16" s="80">
        <f>IF(Y6='دفتر روزنامه'!$F$29,'دفتر روزنامه'!$C$29,0)</f>
        <v>0</v>
      </c>
      <c r="AB16" s="80">
        <f>IF(Y6='دفتر روزنامه'!$F$28,'دفتر روزنامه'!$D$28,0)</f>
        <v>0</v>
      </c>
      <c r="AC16" s="86"/>
      <c r="AD16" s="87" t="str">
        <f>IF(Y6='دفتر روزنامه'!$F$28,'دفتر روزنامه'!$G$30,IF(Y6='دفتر روزنامه'!$F$29,'دفتر روزنامه'!$G$30,"ـــــ"))</f>
        <v>ـــــ</v>
      </c>
      <c r="AE16" s="156"/>
      <c r="AF16" s="156"/>
      <c r="AG16" s="88">
        <f>'دفتر روزنامه'!$H$25</f>
        <v>7</v>
      </c>
    </row>
    <row r="17" spans="2:33" ht="12">
      <c r="B17" s="64" t="s">
        <v>130</v>
      </c>
      <c r="C17" s="65"/>
      <c r="H17" s="85">
        <f t="shared" si="3"/>
        <v>4209200</v>
      </c>
      <c r="I17" s="80" t="str">
        <f t="shared" si="0"/>
        <v>بد</v>
      </c>
      <c r="J17" s="80">
        <f>IF(H6='دفتر روزنامه'!$F$29,'دفتر روزنامه'!$C$29,0)</f>
        <v>0</v>
      </c>
      <c r="K17" s="80">
        <f>IF(H6='دفتر روزنامه'!$F$28,'دفتر روزنامه'!$D$28,0)</f>
        <v>0</v>
      </c>
      <c r="L17" s="86"/>
      <c r="M17" s="87" t="str">
        <f>IF(H6='دفتر روزنامه'!$F$28,'دفتر روزنامه'!$G$30,IF(H6='دفتر روزنامه'!$F$29,'دفتر روزنامه'!$G$30,"ـــــ"))</f>
        <v>ـــــ</v>
      </c>
      <c r="N17" s="156"/>
      <c r="O17" s="156"/>
      <c r="P17" s="88">
        <f>'دفتر روزنامه'!$H$28</f>
        <v>8</v>
      </c>
      <c r="Y17" s="85">
        <f t="shared" si="1"/>
        <v>100000</v>
      </c>
      <c r="Z17" s="80" t="str">
        <f t="shared" si="2"/>
        <v>بد</v>
      </c>
      <c r="AA17" s="80">
        <f>IF(Y6='دفتر روزنامه'!$F$32,'دفتر روزنامه'!$C$32,0)</f>
        <v>0</v>
      </c>
      <c r="AB17" s="80">
        <f>IF(Y6='دفتر روزنامه'!$F$31,'دفتر روزنامه'!$D$31,0)</f>
        <v>0</v>
      </c>
      <c r="AC17" s="86"/>
      <c r="AD17" s="87" t="str">
        <f>IF(Y6='دفتر روزنامه'!$F$31,'دفتر روزنامه'!$G$33,IF(Y6='دفتر روزنامه'!$F$32,'دفتر روزنامه'!$G$33,"ـــــ"))</f>
        <v>ـــــ</v>
      </c>
      <c r="AE17" s="156"/>
      <c r="AF17" s="156"/>
      <c r="AG17" s="88">
        <f>'دفتر روزنامه'!$H$28</f>
        <v>8</v>
      </c>
    </row>
    <row r="18" spans="2:33" ht="12">
      <c r="B18" s="64" t="s">
        <v>45</v>
      </c>
      <c r="C18" s="65"/>
      <c r="H18" s="85">
        <f t="shared" si="3"/>
        <v>4169200</v>
      </c>
      <c r="I18" s="80" t="str">
        <f t="shared" si="0"/>
        <v>بد</v>
      </c>
      <c r="J18" s="80">
        <f>IF(H6='دفتر روزنامه'!$F$32,'دفتر روزنامه'!$C$32,0)</f>
        <v>40000</v>
      </c>
      <c r="K18" s="80">
        <f>IF(H6='دفتر روزنامه'!$F$31,'دفتر روزنامه'!$D$31,0)</f>
        <v>0</v>
      </c>
      <c r="L18" s="86"/>
      <c r="M18" s="87" t="str">
        <f>IF(H6='دفتر روزنامه'!$F$31,'دفتر روزنامه'!$G$33,IF(H6='دفتر روزنامه'!$F$32,'دفتر روزنامه'!$G$33,"ـــــ"))</f>
        <v>بابت خرید نقدی ملزومات</v>
      </c>
      <c r="N18" s="156"/>
      <c r="O18" s="156"/>
      <c r="P18" s="88">
        <f>'دفتر روزنامه'!$H$31</f>
        <v>9</v>
      </c>
      <c r="Y18" s="85">
        <f t="shared" si="1"/>
        <v>100000</v>
      </c>
      <c r="Z18" s="80" t="str">
        <f t="shared" si="2"/>
        <v>بد</v>
      </c>
      <c r="AA18" s="80">
        <f>IF(Y6='دفتر روزنامه'!$F$35,'دفتر روزنامه'!$C$35,0)</f>
        <v>0</v>
      </c>
      <c r="AB18" s="80">
        <f>IF(Y6='دفتر روزنامه'!$F$34,'دفتر روزنامه'!$D$34,0)</f>
        <v>0</v>
      </c>
      <c r="AC18" s="86"/>
      <c r="AD18" s="87" t="str">
        <f>IF(Y6='دفتر روزنامه'!$F$34,'دفتر روزنامه'!$G$36,IF(Y6='دفتر روزنامه'!$F$35,'دفتر روزنامه'!$G$36,"ـــــ"))</f>
        <v>ـــــ</v>
      </c>
      <c r="AE18" s="156"/>
      <c r="AF18" s="156"/>
      <c r="AG18" s="88">
        <f>'دفتر روزنامه'!$H$31</f>
        <v>9</v>
      </c>
    </row>
    <row r="19" spans="2:33" ht="12">
      <c r="B19" s="64" t="s">
        <v>131</v>
      </c>
      <c r="C19" s="65"/>
      <c r="H19" s="85">
        <f t="shared" si="3"/>
        <v>4169200</v>
      </c>
      <c r="I19" s="80" t="str">
        <f t="shared" si="0"/>
        <v>بد</v>
      </c>
      <c r="J19" s="80">
        <f>IF(H6='دفتر روزنامه'!$F$35,'دفتر روزنامه'!$C$35,0)</f>
        <v>0</v>
      </c>
      <c r="K19" s="80">
        <f>IF(H6='دفتر روزنامه'!$F$34,'دفتر روزنامه'!$D$34,0)</f>
        <v>0</v>
      </c>
      <c r="L19" s="86"/>
      <c r="M19" s="87" t="str">
        <f>IF(H6='دفتر روزنامه'!$F$34,'دفتر روزنامه'!$G$36,IF(H6='دفتر روزنامه'!$F$35,'دفتر روزنامه'!$G$36,"ـــــ"))</f>
        <v>ـــــ</v>
      </c>
      <c r="N19" s="156"/>
      <c r="O19" s="156"/>
      <c r="P19" s="88">
        <f>'دفتر روزنامه'!$H$34</f>
        <v>10</v>
      </c>
      <c r="Y19" s="85">
        <f t="shared" si="1"/>
        <v>100000</v>
      </c>
      <c r="Z19" s="80" t="str">
        <f t="shared" si="2"/>
        <v>بد</v>
      </c>
      <c r="AA19" s="80">
        <f>IF(Y6='دفتر روزنامه'!$F$38,'دفتر روزنامه'!$C$38,0)</f>
        <v>0</v>
      </c>
      <c r="AB19" s="80">
        <f>IF(Y6='دفتر روزنامه'!$F$37,'دفتر روزنامه'!$D$37,0)</f>
        <v>0</v>
      </c>
      <c r="AC19" s="86"/>
      <c r="AD19" s="87" t="str">
        <f>IF(Y6='دفتر روزنامه'!$F$37,'دفتر روزنامه'!$G$39,IF(Y6='دفتر روزنامه'!$F$38,'دفتر روزنامه'!$G$39,"ـــــ"))</f>
        <v>ـــــ</v>
      </c>
      <c r="AE19" s="156"/>
      <c r="AF19" s="156"/>
      <c r="AG19" s="88">
        <f>'دفتر روزنامه'!$H$34</f>
        <v>10</v>
      </c>
    </row>
    <row r="20" spans="2:33" ht="12">
      <c r="B20" s="64" t="s">
        <v>43</v>
      </c>
      <c r="C20" s="65"/>
      <c r="H20" s="85">
        <f t="shared" si="3"/>
        <v>4369200</v>
      </c>
      <c r="I20" s="80" t="str">
        <f t="shared" si="0"/>
        <v>بد</v>
      </c>
      <c r="J20" s="80">
        <f>IF(H6='دفتر روزنامه'!$F$38,'دفتر روزنامه'!$C$38,0)</f>
        <v>0</v>
      </c>
      <c r="K20" s="80">
        <f>IF(H6='دفتر روزنامه'!$F$37,'دفتر روزنامه'!$D$37,0)</f>
        <v>200000</v>
      </c>
      <c r="L20" s="86"/>
      <c r="M20" s="87" t="str">
        <f>IF(H6='دفتر روزنامه'!$F$37,'دفتر روزنامه'!$G$39,IF(H6='دفتر روزنامه'!$F$38,'دفتر روزنامه'!$G$39,"ـــــ"))</f>
        <v>بابت فروش نقدی</v>
      </c>
      <c r="N20" s="156"/>
      <c r="O20" s="156"/>
      <c r="P20" s="88">
        <f>'دفتر روزنامه'!$H$37</f>
        <v>11</v>
      </c>
      <c r="Y20" s="85">
        <f t="shared" si="1"/>
        <v>100000</v>
      </c>
      <c r="Z20" s="80" t="str">
        <f t="shared" si="2"/>
        <v>بد</v>
      </c>
      <c r="AA20" s="80">
        <f>IF(Y6='دفتر روزنامه'!$F$41,'دفتر روزنامه'!$C$41,0)</f>
        <v>0</v>
      </c>
      <c r="AB20" s="80">
        <f>IF(Y6='دفتر روزنامه'!$F$40,'دفتر روزنامه'!$D$40,0)</f>
        <v>0</v>
      </c>
      <c r="AC20" s="86"/>
      <c r="AD20" s="87" t="str">
        <f>IF(Y6='دفتر روزنامه'!$F$40,'دفتر روزنامه'!$G$42,IF(Y6='دفتر روزنامه'!$F$41,'دفتر روزنامه'!$G$42,"ـــــ"))</f>
        <v>ـــــ</v>
      </c>
      <c r="AE20" s="156"/>
      <c r="AF20" s="156"/>
      <c r="AG20" s="88">
        <f>'دفتر روزنامه'!$H$37</f>
        <v>11</v>
      </c>
    </row>
    <row r="21" spans="2:33" ht="12">
      <c r="B21" s="64" t="s">
        <v>132</v>
      </c>
      <c r="C21" s="65"/>
      <c r="H21" s="85">
        <f t="shared" si="3"/>
        <v>4357800</v>
      </c>
      <c r="I21" s="80" t="str">
        <f t="shared" si="0"/>
        <v>بد</v>
      </c>
      <c r="J21" s="80">
        <f>IF(H6='دفتر روزنامه'!$F$41,'دفتر روزنامه'!$C$41,0)</f>
        <v>11400</v>
      </c>
      <c r="K21" s="80">
        <f>IF(H6='دفتر روزنامه'!$F$40,'دفتر روزنامه'!$D$40,0)</f>
        <v>0</v>
      </c>
      <c r="L21" s="86"/>
      <c r="M21" s="87" t="str">
        <f>IF(H6='دفتر روزنامه'!$F$40,'دفتر روزنامه'!$G$42,IF(H6='دفتر روزنامه'!$F$41,'دفتر روزنامه'!$G$42,"ـــــ"))</f>
        <v>بابت پرداخت نقدی هزینه متفرقه</v>
      </c>
      <c r="N21" s="156"/>
      <c r="O21" s="156"/>
      <c r="P21" s="88">
        <f>'دفتر روزنامه'!$H$40</f>
        <v>12</v>
      </c>
      <c r="Y21" s="85">
        <f t="shared" si="1"/>
        <v>100000</v>
      </c>
      <c r="Z21" s="80" t="str">
        <f t="shared" si="2"/>
        <v>بد</v>
      </c>
      <c r="AA21" s="80">
        <f>IF(Y6='دفتر روزنامه'!$F$44,'دفتر روزنامه'!$C$44,0)</f>
        <v>0</v>
      </c>
      <c r="AB21" s="80">
        <f>IF(Y6='دفتر روزنامه'!$F$43,'دفتر روزنامه'!$D$43,0)</f>
        <v>0</v>
      </c>
      <c r="AC21" s="86"/>
      <c r="AD21" s="87" t="str">
        <f>IF(Y6='دفتر روزنامه'!$F$43,'دفتر روزنامه'!$G$45,IF(Y6='دفتر روزنامه'!$F$44,'دفتر روزنامه'!$G$45,"ـــــ"))</f>
        <v>ـــــ</v>
      </c>
      <c r="AE21" s="156"/>
      <c r="AF21" s="156"/>
      <c r="AG21" s="88">
        <f>'دفتر روزنامه'!$H$40</f>
        <v>12</v>
      </c>
    </row>
    <row r="22" spans="2:33" ht="12">
      <c r="B22" s="64" t="s">
        <v>33</v>
      </c>
      <c r="C22" s="65"/>
      <c r="H22" s="85">
        <f t="shared" si="3"/>
        <v>4057800</v>
      </c>
      <c r="I22" s="80" t="str">
        <f t="shared" si="0"/>
        <v>بد</v>
      </c>
      <c r="J22" s="80">
        <f>IF(H6='دفتر روزنامه'!$F$44,'دفتر روزنامه'!$C$44,0)</f>
        <v>300000</v>
      </c>
      <c r="K22" s="80">
        <f>IF(H6='دفتر روزنامه'!$F$43,'دفتر روزنامه'!$D$43,0)</f>
        <v>0</v>
      </c>
      <c r="L22" s="86"/>
      <c r="M22" s="87" t="str">
        <f>IF(H6='دفتر روزنامه'!$F$43,'دفتر روزنامه'!$G$45,IF(H6='دفتر روزنامه'!$F$44,'دفتر روزنامه'!$G$45,"ـــــ"))</f>
        <v>بابت پ پ خ ک</v>
      </c>
      <c r="N22" s="156"/>
      <c r="O22" s="156"/>
      <c r="P22" s="88">
        <f>'دفتر روزنامه'!$H$43</f>
        <v>13</v>
      </c>
      <c r="Y22" s="85">
        <f t="shared" si="1"/>
        <v>100000</v>
      </c>
      <c r="Z22" s="80" t="str">
        <f t="shared" si="2"/>
        <v>بد</v>
      </c>
      <c r="AA22" s="80">
        <f>IF(Y6='دفتر روزنامه'!$F$47,'دفتر روزنامه'!$C$47,0)</f>
        <v>0</v>
      </c>
      <c r="AB22" s="80">
        <f>IF(Y6='دفتر روزنامه'!$F$46,'دفتر روزنامه'!$D$46,0)</f>
        <v>0</v>
      </c>
      <c r="AC22" s="86"/>
      <c r="AD22" s="87" t="str">
        <f>IF(Y6='دفتر روزنامه'!$F$46,'دفتر روزنامه'!$G$48,IF(Y6='دفتر روزنامه'!$F$47,'دفتر روزنامه'!$G$48,"ـــــ"))</f>
        <v>ـــــ</v>
      </c>
      <c r="AE22" s="156"/>
      <c r="AF22" s="156"/>
      <c r="AG22" s="88">
        <f>'دفتر روزنامه'!$H$43</f>
        <v>13</v>
      </c>
    </row>
    <row r="23" spans="2:33" ht="13.5" customHeight="1">
      <c r="B23" s="90" t="s">
        <v>57</v>
      </c>
      <c r="C23" s="65"/>
      <c r="H23" s="85">
        <f t="shared" si="3"/>
        <v>4057800</v>
      </c>
      <c r="I23" s="80" t="str">
        <f t="shared" si="0"/>
        <v>بد</v>
      </c>
      <c r="J23" s="80">
        <f>IF(H6='دفتر روزنامه'!$F$47,'دفتر روزنامه'!$C$47,0)</f>
        <v>0</v>
      </c>
      <c r="K23" s="80">
        <f>IF(H6='دفتر روزنامه'!$F$46,'دفتر روزنامه'!$D$46,0)</f>
        <v>0</v>
      </c>
      <c r="L23" s="86"/>
      <c r="M23" s="87" t="str">
        <f>IF(H6='دفتر روزنامه'!$F$46,'دفتر روزنامه'!$G$48,IF(H6='دفتر روزنامه'!$F$47,'دفتر روزنامه'!$G$48,"ـــــ"))</f>
        <v>ـــــ</v>
      </c>
      <c r="N23" s="156"/>
      <c r="O23" s="156"/>
      <c r="P23" s="88">
        <f>'دفتر روزنامه'!$H$46</f>
        <v>14</v>
      </c>
      <c r="Y23" s="85">
        <f t="shared" si="1"/>
        <v>100000</v>
      </c>
      <c r="Z23" s="80" t="str">
        <f t="shared" si="2"/>
        <v>بد</v>
      </c>
      <c r="AA23" s="80">
        <f>IF(Y6='دفتر روزنامه'!$F$50,'دفتر روزنامه'!$C$50,0)</f>
        <v>0</v>
      </c>
      <c r="AB23" s="80">
        <f>IF(Y6='دفتر روزنامه'!$F$49,'دفتر روزنامه'!$D$49,0)</f>
        <v>0</v>
      </c>
      <c r="AC23" s="86"/>
      <c r="AD23" s="87" t="str">
        <f>IF(Y6='دفتر روزنامه'!$F$49,'دفتر روزنامه'!$G$51,IF(Y6='دفتر روزنامه'!$F$50,'دفتر روزنامه'!$G$51,"ـــــ"))</f>
        <v>ـــــ</v>
      </c>
      <c r="AE23" s="156"/>
      <c r="AF23" s="156"/>
      <c r="AG23" s="88">
        <f>'دفتر روزنامه'!$H$46</f>
        <v>14</v>
      </c>
    </row>
    <row r="24" spans="2:33" ht="12">
      <c r="B24" s="64" t="s">
        <v>60</v>
      </c>
      <c r="C24" s="65"/>
      <c r="H24" s="85">
        <f t="shared" si="3"/>
        <v>4057800</v>
      </c>
      <c r="I24" s="80" t="str">
        <f t="shared" si="0"/>
        <v>بد</v>
      </c>
      <c r="J24" s="80">
        <f>IF(H6='دفتر روزنامه'!$F$50,'دفتر روزنامه'!$C$50,0)</f>
        <v>0</v>
      </c>
      <c r="K24" s="80">
        <f>IF(H6='دفتر روزنامه'!$F$49,'دفتر روزنامه'!$D$49,0)</f>
        <v>0</v>
      </c>
      <c r="L24" s="86"/>
      <c r="M24" s="87" t="str">
        <f>IF(H6='دفتر روزنامه'!$F$49,'دفتر روزنامه'!$G$51,IF(H6='دفتر روزنامه'!$F$50,'دفتر روزنامه'!$G$51,"ـــــ"))</f>
        <v>ـــــ</v>
      </c>
      <c r="N24" s="156"/>
      <c r="O24" s="156"/>
      <c r="P24" s="88">
        <f>'دفتر روزنامه'!$H$49</f>
        <v>15</v>
      </c>
      <c r="Y24" s="85">
        <f t="shared" si="1"/>
        <v>100000</v>
      </c>
      <c r="Z24" s="80" t="str">
        <f t="shared" si="2"/>
        <v>بد</v>
      </c>
      <c r="AA24" s="80">
        <f>IF(Y6='دفتر روزنامه'!$F$53,'دفتر روزنامه'!$C$53,0)</f>
        <v>0</v>
      </c>
      <c r="AB24" s="80">
        <f>IF(Y6='دفتر روزنامه'!$F$52,'دفتر روزنامه'!$D$52,0)</f>
        <v>0</v>
      </c>
      <c r="AC24" s="86"/>
      <c r="AD24" s="87" t="str">
        <f>IF(Y6='دفتر روزنامه'!$F$52,'دفتر روزنامه'!$G$54,IF(Y6='دفتر روزنامه'!$F$53,'دفتر روزنامه'!$G$54,"ـــــ"))</f>
        <v>ـــــ</v>
      </c>
      <c r="AE24" s="156"/>
      <c r="AF24" s="156"/>
      <c r="AG24" s="88">
        <f>'دفتر روزنامه'!$H$49</f>
        <v>15</v>
      </c>
    </row>
    <row r="25" spans="2:33" ht="12">
      <c r="B25" s="64" t="s">
        <v>133</v>
      </c>
      <c r="C25" s="65"/>
      <c r="H25" s="85">
        <f t="shared" si="3"/>
        <v>4057800</v>
      </c>
      <c r="I25" s="80" t="str">
        <f t="shared" si="0"/>
        <v>بد</v>
      </c>
      <c r="J25" s="80">
        <f>IF(H6='دفتر روزنامه'!$F$53,'دفتر روزنامه'!$C$53,0)</f>
        <v>0</v>
      </c>
      <c r="K25" s="80">
        <f>IF(H6='دفتر روزنامه'!$F$52,'دفتر روزنامه'!$D$52,0)</f>
        <v>0</v>
      </c>
      <c r="L25" s="86"/>
      <c r="M25" s="87" t="str">
        <f>IF(H6='دفتر روزنامه'!$F$52,'دفتر روزنامه'!$G$54,IF(H6='دفتر روزنامه'!$F$53,'دفتر روزنامه'!$G$54,"ـــــ"))</f>
        <v>ـــــ</v>
      </c>
      <c r="N25" s="156"/>
      <c r="O25" s="156"/>
      <c r="P25" s="88">
        <f>'دفتر روزنامه'!$H$52</f>
        <v>16</v>
      </c>
      <c r="Y25" s="85">
        <f t="shared" si="1"/>
        <v>100000</v>
      </c>
      <c r="Z25" s="80" t="str">
        <f t="shared" si="2"/>
        <v>بد</v>
      </c>
      <c r="AA25" s="80">
        <f>IF(Y6='دفتر روزنامه'!$F$56,'دفتر روزنامه'!$C$56,0)</f>
        <v>0</v>
      </c>
      <c r="AB25" s="80">
        <f>IF(Y6='دفتر روزنامه'!$F$55,'دفتر روزنامه'!$D$55,0)</f>
        <v>0</v>
      </c>
      <c r="AC25" s="86"/>
      <c r="AD25" s="87" t="str">
        <f>IF(Y6='دفتر روزنامه'!$F$55,'دفتر روزنامه'!$G$57,IF(Y6='دفتر روزنامه'!$F$56,'دفتر روزنامه'!$G$57,"ـــــ"))</f>
        <v>ـــــ</v>
      </c>
      <c r="AE25" s="156"/>
      <c r="AF25" s="156"/>
      <c r="AG25" s="88">
        <f>'دفتر روزنامه'!$H$52</f>
        <v>16</v>
      </c>
    </row>
    <row r="26" spans="2:33" ht="12.75" thickBot="1">
      <c r="B26" s="64" t="s">
        <v>111</v>
      </c>
      <c r="C26" s="65"/>
      <c r="H26" s="85">
        <f t="shared" si="3"/>
        <v>4055900</v>
      </c>
      <c r="I26" s="80" t="str">
        <f t="shared" si="0"/>
        <v>بد</v>
      </c>
      <c r="J26" s="80">
        <f>IF(H6='دفتر روزنامه'!$F$56,'دفتر روزنامه'!$C$56,0)</f>
        <v>1900</v>
      </c>
      <c r="K26" s="80">
        <f>IF(H6='دفتر روزنامه'!$F$55,'دفتر روزنامه'!$D$55,0)</f>
        <v>0</v>
      </c>
      <c r="L26" s="86"/>
      <c r="M26" s="87" t="str">
        <f>IF(H6='دفتر روزنامه'!$F$55,'دفتر روزنامه'!$G$57,IF(H6='دفتر روزنامه'!$F$56,'دفتر روزنامه'!$G$57,"ـــــ"))</f>
        <v>بابت پرداخت هزینه آب و برق</v>
      </c>
      <c r="N26" s="156"/>
      <c r="O26" s="156"/>
      <c r="P26" s="88">
        <f>'دفتر روزنامه'!$H$55</f>
        <v>17</v>
      </c>
      <c r="Y26" s="85">
        <f t="shared" si="1"/>
        <v>100000</v>
      </c>
      <c r="Z26" s="80" t="str">
        <f t="shared" si="2"/>
        <v>بد</v>
      </c>
      <c r="AA26" s="80">
        <f>IF(Y6='دفتر روزنامه'!$F$59,'دفتر روزنامه'!$C$59,0)</f>
        <v>0</v>
      </c>
      <c r="AB26" s="80">
        <f>IF(Y6='دفتر روزنامه'!$F$58,'دفتر روزنامه'!$D$58,0)</f>
        <v>0</v>
      </c>
      <c r="AC26" s="86"/>
      <c r="AD26" s="87" t="str">
        <f>IF(Y6='دفتر روزنامه'!$F$58,'دفتر روزنامه'!$G$60,IF(Y6='دفتر روزنامه'!$F$59,'دفتر روزنامه'!$G$60,"ـــــ"))</f>
        <v>ـــــ</v>
      </c>
      <c r="AE26" s="156"/>
      <c r="AF26" s="156"/>
      <c r="AG26" s="88">
        <f>'دفتر روزنامه'!$H$55</f>
        <v>17</v>
      </c>
    </row>
    <row r="27" spans="2:33" ht="12">
      <c r="B27" s="150" t="s">
        <v>134</v>
      </c>
      <c r="C27" s="149"/>
      <c r="H27" s="85">
        <f t="shared" si="3"/>
        <v>3875900</v>
      </c>
      <c r="I27" s="80" t="str">
        <f t="shared" si="0"/>
        <v>بد</v>
      </c>
      <c r="J27" s="80">
        <f>IF(H6='دفتر روزنامه'!$F$59,'دفتر روزنامه'!$C$59,0)</f>
        <v>180000</v>
      </c>
      <c r="K27" s="80">
        <f>IF(H6='دفتر روزنامه'!$F$58,'دفتر روزنامه'!$D$58,0)</f>
        <v>0</v>
      </c>
      <c r="L27" s="86"/>
      <c r="M27" s="87" t="str">
        <f>IF(H6='دفتر روزنامه'!$F$58,'دفتر روزنامه'!$G$60,IF(H6='دفتر روزنامه'!$F$59,'دفتر روزنامه'!$G$60,"ـــــ"))</f>
        <v>بابت بدهی تاریخ 12/11</v>
      </c>
      <c r="N27" s="156"/>
      <c r="O27" s="156"/>
      <c r="P27" s="88">
        <f>'دفتر روزنامه'!$H$58</f>
        <v>18</v>
      </c>
      <c r="Y27" s="85">
        <f t="shared" si="1"/>
        <v>100000</v>
      </c>
      <c r="Z27" s="80" t="str">
        <f t="shared" si="2"/>
        <v>بد</v>
      </c>
      <c r="AA27" s="80">
        <f>IF(Y6='دفتر روزنامه'!$F$62,'دفتر روزنامه'!$C$62,0)</f>
        <v>0</v>
      </c>
      <c r="AB27" s="80">
        <f>IF(Y6='دفتر روزنامه'!$F$61,'دفتر روزنامه'!$D$61,0)</f>
        <v>0</v>
      </c>
      <c r="AC27" s="86"/>
      <c r="AD27" s="87" t="str">
        <f>IF(Y6='دفتر روزنامه'!$F$61,'دفتر روزنامه'!$G$63,IF(Y6='دفتر روزنامه'!$F$62,'دفتر روزنامه'!$G$63,"ـــــ"))</f>
        <v>ـــــ</v>
      </c>
      <c r="AE27" s="156"/>
      <c r="AF27" s="156"/>
      <c r="AG27" s="88">
        <f>'دفتر روزنامه'!$H$58</f>
        <v>18</v>
      </c>
    </row>
    <row r="28" spans="2:33" ht="12.75" thickBot="1">
      <c r="B28" s="151"/>
      <c r="C28" s="152"/>
      <c r="H28" s="85">
        <f t="shared" si="3"/>
        <v>3845900</v>
      </c>
      <c r="I28" s="80" t="str">
        <f t="shared" si="0"/>
        <v>بد</v>
      </c>
      <c r="J28" s="80">
        <f>IF(H6='دفتر روزنامه'!$F$62,'دفتر روزنامه'!$C$62,0)</f>
        <v>30000</v>
      </c>
      <c r="K28" s="80">
        <f>IF(H6='دفتر روزنامه'!$F$61,'دفتر روزنامه'!$D$61,0)</f>
        <v>0</v>
      </c>
      <c r="L28" s="86"/>
      <c r="M28" s="87" t="str">
        <f>IF(H6='دفتر روزنامه'!$F$61,'دفتر روزنامه'!$G$63,IF(H6='دفتر روزنامه'!$F$62,'دفتر روزنامه'!$G$63,"ـــــ"))</f>
        <v>بابت پرداخت حقوق </v>
      </c>
      <c r="N28" s="156"/>
      <c r="O28" s="156"/>
      <c r="P28" s="88">
        <f>'دفتر روزنامه'!$H$61</f>
        <v>19</v>
      </c>
      <c r="Y28" s="85">
        <f t="shared" si="1"/>
        <v>100000</v>
      </c>
      <c r="Z28" s="80" t="str">
        <f t="shared" si="2"/>
        <v>بد</v>
      </c>
      <c r="AA28" s="80">
        <f>IF(Y6='دفتر روزنامه'!$F$65,'دفتر روزنامه'!$C$65,0)</f>
        <v>0</v>
      </c>
      <c r="AB28" s="80">
        <f>IF(Y6='دفتر روزنامه'!$F$64,'دفتر روزنامه'!$D$64,0)</f>
        <v>0</v>
      </c>
      <c r="AC28" s="86"/>
      <c r="AD28" s="87" t="str">
        <f>IF(Y6='دفتر روزنامه'!$F$64,'دفتر روزنامه'!$G$66,IF(Y6='دفتر روزنامه'!$F$65,'دفتر روزنامه'!$G$66,"ـــــ"))</f>
        <v>ـــــ</v>
      </c>
      <c r="AE28" s="156"/>
      <c r="AF28" s="156"/>
      <c r="AG28" s="88">
        <f>'دفتر روزنامه'!$H$61</f>
        <v>19</v>
      </c>
    </row>
    <row r="29" spans="8:33" ht="12.75" thickBot="1">
      <c r="H29" s="85">
        <f t="shared" si="3"/>
        <v>3785900</v>
      </c>
      <c r="I29" s="80" t="str">
        <f t="shared" si="0"/>
        <v>بد</v>
      </c>
      <c r="J29" s="80">
        <f>IF(H6='دفتر روزنامه'!$F$65,'دفتر روزنامه'!$C$65,0)</f>
        <v>60000</v>
      </c>
      <c r="K29" s="80">
        <f>IF(H6='دفتر روزنامه'!$F$64,'دفتر روزنامه'!$D$64,0)</f>
        <v>0</v>
      </c>
      <c r="L29" s="86"/>
      <c r="M29" s="87" t="str">
        <f>IF(H6='دفتر روزنامه'!$F$64,'دفتر روزنامه'!$G$66,IF(H6='دفتر روزنامه'!$F$65,'دفتر روزنامه'!$G$66,"ـــــ"))</f>
        <v>بابت برداشت شخصی</v>
      </c>
      <c r="N29" s="159"/>
      <c r="O29" s="159"/>
      <c r="P29" s="88">
        <f>'دفتر روزنامه'!$H$64</f>
        <v>20</v>
      </c>
      <c r="Y29" s="85">
        <f t="shared" si="1"/>
        <v>0</v>
      </c>
      <c r="Z29" s="80" t="str">
        <f t="shared" si="2"/>
        <v>ــــ</v>
      </c>
      <c r="AA29" s="80">
        <f>IF(Y6='بستن حسابهای موقت '!G30,'بستن حسابهای موقت '!D30,0)</f>
        <v>100000</v>
      </c>
      <c r="AB29" s="80">
        <f>IF(Y6='بستن حسابهای موقت '!G29,'بستن حسابهای موقت '!E29,0)</f>
        <v>0</v>
      </c>
      <c r="AC29" s="86"/>
      <c r="AD29" s="86" t="str">
        <f>IF(Y6='بستن حسابهای موقت '!G29,'بستن حسابهای موقت '!H31,IF(Y6='بستن حسابهای موقت '!G30,'بستن حسابهای موقت '!H31,"ـــــ"))</f>
        <v>بستن حساب موجودی اول دوره</v>
      </c>
      <c r="AE29" s="156"/>
      <c r="AF29" s="156"/>
      <c r="AG29" s="88">
        <f>'دفتر روزنامه'!$H$64</f>
        <v>20</v>
      </c>
    </row>
    <row r="30" spans="8:33" ht="12.75" thickBot="1">
      <c r="H30" s="91">
        <f>H29</f>
        <v>3785900</v>
      </c>
      <c r="I30" s="92"/>
      <c r="J30" s="93"/>
      <c r="K30" s="93"/>
      <c r="L30" s="92"/>
      <c r="M30" s="92"/>
      <c r="N30" s="92"/>
      <c r="O30" s="92"/>
      <c r="P30" s="94"/>
      <c r="Y30" s="85">
        <f t="shared" si="1"/>
        <v>150000</v>
      </c>
      <c r="Z30" s="80" t="str">
        <f t="shared" si="2"/>
        <v>بس</v>
      </c>
      <c r="AA30" s="80">
        <f>IF(Y6='بستن حسابهای موقت '!G33,'بستن حسابهای موقت '!D33,0)</f>
        <v>0</v>
      </c>
      <c r="AB30" s="80">
        <f>IF(Y6='بستن حسابهای موقت '!G32,'بستن حسابهای موقت '!E32,0)</f>
        <v>150000</v>
      </c>
      <c r="AC30" s="86"/>
      <c r="AD30" s="86" t="str">
        <f>IF(Y6='بستن حسابهای موقت '!G32,'بستن حسابهای موقت '!H34,IF(Y6='بستن حسابهای موقت '!G33,'بستن حسابهای موقت '!H34,"ـــــ"))</f>
        <v>ثبت موجودی کالای پایان دوره</v>
      </c>
      <c r="AE30" s="156"/>
      <c r="AF30" s="156"/>
      <c r="AG30" s="88"/>
    </row>
    <row r="31" spans="1:33" ht="12.75" thickBot="1">
      <c r="A31" s="62" t="s">
        <v>65</v>
      </c>
      <c r="Y31" s="91">
        <f>Y30</f>
        <v>150000</v>
      </c>
      <c r="Z31" s="92"/>
      <c r="AA31" s="93"/>
      <c r="AB31" s="93"/>
      <c r="AC31" s="92"/>
      <c r="AD31" s="92"/>
      <c r="AE31" s="157"/>
      <c r="AF31" s="157"/>
      <c r="AG31" s="94"/>
    </row>
    <row r="36" spans="10:12" ht="28.5" thickBot="1">
      <c r="J36" s="170" t="s">
        <v>23</v>
      </c>
      <c r="K36" s="170"/>
      <c r="L36" s="170"/>
    </row>
    <row r="37" spans="8:29" ht="28.5" thickBot="1">
      <c r="H37" s="66">
        <v>11</v>
      </c>
      <c r="I37" s="67" t="s">
        <v>25</v>
      </c>
      <c r="J37" s="68"/>
      <c r="K37" s="171" t="s">
        <v>26</v>
      </c>
      <c r="L37" s="171"/>
      <c r="M37" s="171"/>
      <c r="N37" s="174" t="s">
        <v>64</v>
      </c>
      <c r="O37" s="160" t="s">
        <v>24</v>
      </c>
      <c r="P37" s="162" t="s">
        <v>14</v>
      </c>
      <c r="AA37" s="170" t="s">
        <v>23</v>
      </c>
      <c r="AB37" s="170"/>
      <c r="AC37" s="170"/>
    </row>
    <row r="38" spans="8:33" ht="23.25">
      <c r="H38" s="168" t="s">
        <v>20</v>
      </c>
      <c r="I38" s="169" t="s">
        <v>19</v>
      </c>
      <c r="J38" s="169" t="s">
        <v>7</v>
      </c>
      <c r="K38" s="169" t="s">
        <v>6</v>
      </c>
      <c r="L38" s="172" t="s">
        <v>15</v>
      </c>
      <c r="M38" s="169" t="s">
        <v>2</v>
      </c>
      <c r="N38" s="175"/>
      <c r="O38" s="161"/>
      <c r="P38" s="163"/>
      <c r="Y38" s="66">
        <v>32</v>
      </c>
      <c r="Z38" s="97" t="s">
        <v>3</v>
      </c>
      <c r="AA38" s="68"/>
      <c r="AB38" s="171" t="s">
        <v>26</v>
      </c>
      <c r="AC38" s="171"/>
      <c r="AD38" s="171"/>
      <c r="AE38" s="98" t="s">
        <v>111</v>
      </c>
      <c r="AF38" s="160" t="s">
        <v>24</v>
      </c>
      <c r="AG38" s="162" t="s">
        <v>14</v>
      </c>
    </row>
    <row r="39" spans="8:33" ht="18">
      <c r="H39" s="168"/>
      <c r="I39" s="169"/>
      <c r="J39" s="169"/>
      <c r="K39" s="169"/>
      <c r="L39" s="173"/>
      <c r="M39" s="169"/>
      <c r="N39" s="166" t="s">
        <v>63</v>
      </c>
      <c r="O39" s="167"/>
      <c r="P39" s="164"/>
      <c r="Y39" s="168" t="s">
        <v>20</v>
      </c>
      <c r="Z39" s="169" t="s">
        <v>19</v>
      </c>
      <c r="AA39" s="169" t="s">
        <v>7</v>
      </c>
      <c r="AB39" s="169" t="s">
        <v>6</v>
      </c>
      <c r="AC39" s="172" t="s">
        <v>15</v>
      </c>
      <c r="AD39" s="169" t="s">
        <v>2</v>
      </c>
      <c r="AE39" s="99"/>
      <c r="AF39" s="161"/>
      <c r="AG39" s="163"/>
    </row>
    <row r="40" spans="8:33" ht="12.75">
      <c r="H40" s="85">
        <f>K40-J40</f>
        <v>0</v>
      </c>
      <c r="I40" s="80" t="str">
        <f aca="true" t="shared" si="4" ref="I40:I47">IF(H40&gt;J40,"بد",IF(H40=0,"ــــ","بس"))</f>
        <v>ــــ</v>
      </c>
      <c r="J40" s="80">
        <f>IF(H37='دفتر روزنامه'!$F$8,'دفتر روزنامه'!$C$8,0)</f>
        <v>0</v>
      </c>
      <c r="K40" s="80">
        <f>IF(H37='دفتر روزنامه'!$F$7,'دفتر روزنامه'!$D$7,0)</f>
        <v>0</v>
      </c>
      <c r="L40" s="86"/>
      <c r="M40" s="87" t="str">
        <f>IF(H37='دفتر روزنامه'!$F$7,'دفتر روزنامه'!$G$9,"ـــــ")</f>
        <v>ـــــ</v>
      </c>
      <c r="N40" s="155"/>
      <c r="O40" s="165"/>
      <c r="P40" s="88">
        <f>'دفتر روزنامه'!$H$7</f>
        <v>1</v>
      </c>
      <c r="Y40" s="168"/>
      <c r="Z40" s="169"/>
      <c r="AA40" s="169"/>
      <c r="AB40" s="169"/>
      <c r="AC40" s="173"/>
      <c r="AD40" s="169"/>
      <c r="AE40" s="166" t="s">
        <v>63</v>
      </c>
      <c r="AF40" s="167"/>
      <c r="AG40" s="164"/>
    </row>
    <row r="41" spans="8:33" ht="12.75">
      <c r="H41" s="85">
        <f>H40-J41+K41</f>
        <v>0</v>
      </c>
      <c r="I41" s="80" t="str">
        <f t="shared" si="4"/>
        <v>ــــ</v>
      </c>
      <c r="J41" s="80">
        <f>IF(H37='دفتر روزنامه'!$F$11,'دفتر روزنامه'!$C$11,0)</f>
        <v>0</v>
      </c>
      <c r="K41" s="80">
        <f>IF(H37='دفتر روزنامه'!$F$10,'دفتر روزنامه'!$D$10,0)</f>
        <v>0</v>
      </c>
      <c r="L41" s="86"/>
      <c r="M41" s="87" t="str">
        <f>IF(H37='دفتر روزنامه'!$F$10,'دفتر روزنامه'!$G$12,IF(H37='دفتر روزنامه'!$F$11,'دفتر روزنامه'!$G$12,"ـــــ"))</f>
        <v>ـــــ</v>
      </c>
      <c r="N41" s="156"/>
      <c r="O41" s="154"/>
      <c r="P41" s="89">
        <f>'دفتر روزنامه'!$H$10</f>
        <v>2</v>
      </c>
      <c r="Y41" s="85">
        <f>AA41-AB41</f>
        <v>1830000</v>
      </c>
      <c r="Z41" s="80" t="str">
        <f>IF(Y41&gt;AB41,"بس",IF(Y41=0,"ــــ","بد"))</f>
        <v>بس</v>
      </c>
      <c r="AA41" s="80">
        <f>IF(Y38='بستن حسابهای موقت '!G9,'بستن حسابهای موقت '!D9,0)</f>
        <v>1830000</v>
      </c>
      <c r="AB41" s="80">
        <f>IF(Y38='بستن حسابهای موقت '!G8,'بستن حسابهای موقت '!E8,0)</f>
        <v>0</v>
      </c>
      <c r="AC41" s="86">
        <f>'دفتر روزنامه'!T34</f>
        <v>0</v>
      </c>
      <c r="AD41" s="87" t="str">
        <f>IF(Y38='بستن حسابهای موقت '!G8,'بستن حسابهای موقت '!H10,IF(Y38='بستن حسابهای موقت '!G9,'بستن حسابهای موقت '!H10,"ـــــ"))</f>
        <v>بستن حساب فروش</v>
      </c>
      <c r="AE41" s="155"/>
      <c r="AF41" s="165"/>
      <c r="AG41" s="88">
        <f>'دفتر روزنامه'!$H$7</f>
        <v>1</v>
      </c>
    </row>
    <row r="42" spans="8:33" ht="12.75">
      <c r="H42" s="85">
        <f aca="true" t="shared" si="5" ref="H42:H59">H41-J42+K42</f>
        <v>0</v>
      </c>
      <c r="I42" s="80" t="str">
        <f t="shared" si="4"/>
        <v>ــــ</v>
      </c>
      <c r="J42" s="80">
        <f>IF(H37='دفتر روزنامه'!$F$14,'دفتر روزنامه'!$C$14,0)</f>
        <v>0</v>
      </c>
      <c r="K42" s="80">
        <f>IF(H37='دفتر روزنامه'!$F$13,'دفتر روزنامه'!$D$13,0)</f>
        <v>0</v>
      </c>
      <c r="L42" s="86"/>
      <c r="M42" s="87" t="str">
        <f>IF(H37='دفتر روزنامه'!$F$13,'دفتر روزنامه'!$G$15,IF(H37='دفتر روزنامه'!$F$14,'دفتر روزنامه'!$G$15,"ـــــ"))</f>
        <v>ـــــ</v>
      </c>
      <c r="N42" s="156"/>
      <c r="O42" s="154"/>
      <c r="P42" s="88">
        <f>'دفتر روزنامه'!$H$13</f>
        <v>3</v>
      </c>
      <c r="Y42" s="85">
        <f aca="true" t="shared" si="6" ref="Y42:Y60">Y41-AB42+AA42</f>
        <v>560000</v>
      </c>
      <c r="Z42" s="80" t="str">
        <f aca="true" t="shared" si="7" ref="Z42:Z59">IF(Y41&gt;AB42,"بس",IF(Y42=0,"ــــ","بد"))</f>
        <v>بس</v>
      </c>
      <c r="AA42" s="80">
        <f>IF(Y38='بستن حسابهای موقت '!G12,'بستن حسابهای موقت '!D12,0)</f>
        <v>0</v>
      </c>
      <c r="AB42" s="80">
        <f>IF(Y38='بستن حسابهای موقت '!G11,'بستن حسابهای موقت '!E11,0)</f>
        <v>1270000</v>
      </c>
      <c r="AC42" s="86"/>
      <c r="AD42" s="87" t="str">
        <f>IF(Y38='بستن حسابهای موقت '!G11,'بستن حسابهای موقت '!H13,"if(V37='بستن حسابهای موقت '!G12,'بستن حسابهای موقت '!H13,ـــــ")</f>
        <v>بستن حساب خرید</v>
      </c>
      <c r="AE42" s="156"/>
      <c r="AF42" s="154"/>
      <c r="AG42" s="89">
        <f>'دفتر روزنامه'!$H$10</f>
        <v>2</v>
      </c>
    </row>
    <row r="43" spans="8:33" ht="12.75">
      <c r="H43" s="85">
        <f t="shared" si="5"/>
        <v>0</v>
      </c>
      <c r="I43" s="80" t="str">
        <f t="shared" si="4"/>
        <v>ــــ</v>
      </c>
      <c r="J43" s="80">
        <f>IF(H37='دفتر روزنامه'!$F$17,'دفتر روزنامه'!$C$17,0)</f>
        <v>0</v>
      </c>
      <c r="K43" s="80">
        <f>IF(H37='دفتر روزنامه'!$F$16,'دفتر روزنامه'!$D$16,0)</f>
        <v>0</v>
      </c>
      <c r="L43" s="86"/>
      <c r="M43" s="87" t="str">
        <f>IF(H37='دفتر روزنامه'!$F$16,'دفتر روزنامه'!$G$18,IF(H37='دفتر روزنامه'!$F$17,'دفتر روزنامه'!$G$18,"ـــــ"))</f>
        <v>ـــــ</v>
      </c>
      <c r="N43" s="156"/>
      <c r="O43" s="154"/>
      <c r="P43" s="88">
        <f>'دفتر روزنامه'!$H$16</f>
        <v>4</v>
      </c>
      <c r="Y43" s="85">
        <f t="shared" si="6"/>
        <v>260000</v>
      </c>
      <c r="Z43" s="80" t="str">
        <f t="shared" si="7"/>
        <v>بس</v>
      </c>
      <c r="AA43" s="80">
        <f>IF(Y38='بستن حسابهای موقت '!G15,'بستن حسابهای موقت '!D15,0)</f>
        <v>0</v>
      </c>
      <c r="AB43" s="80">
        <f>IF(Y38='بستن حسابهای موقت '!G14,'بستن حسابهای موقت '!E14,0)</f>
        <v>300000</v>
      </c>
      <c r="AC43" s="86"/>
      <c r="AD43" s="87" t="str">
        <f>IF(Y38='بستن حسابهای موقت '!G14,'بستن حسابهای موقت '!H16,"if(L9=G15,H16,ـــــ")</f>
        <v>بستن حساب هزینه اجاره</v>
      </c>
      <c r="AE43" s="156"/>
      <c r="AF43" s="154"/>
      <c r="AG43" s="88">
        <f>'دفتر روزنامه'!$H$13</f>
        <v>3</v>
      </c>
    </row>
    <row r="44" spans="8:33" ht="12.75">
      <c r="H44" s="85">
        <f t="shared" si="5"/>
        <v>0</v>
      </c>
      <c r="I44" s="80" t="str">
        <f t="shared" si="4"/>
        <v>ــــ</v>
      </c>
      <c r="J44" s="80">
        <f>IF(H37='دفتر روزنامه'!$F$20,'دفتر روزنامه'!$C$20,0)</f>
        <v>0</v>
      </c>
      <c r="K44" s="80">
        <f>IF(H37='دفتر روزنامه'!$F$19,'دفتر روزنامه'!$D$19,0)</f>
        <v>0</v>
      </c>
      <c r="L44" s="86"/>
      <c r="M44" s="87" t="str">
        <f>IF(H37='دفتر روزنامه'!$F$19,'دفتر روزنامه'!$G$21,IF(H37='دفتر روزنامه'!$F$20,'دفتر روزنامه'!$G$21,"ـــــ"))</f>
        <v>ـــــ</v>
      </c>
      <c r="N44" s="156"/>
      <c r="O44" s="154"/>
      <c r="P44" s="88">
        <f>'دفتر روزنامه'!$H$19</f>
        <v>5</v>
      </c>
      <c r="Y44" s="85">
        <f t="shared" si="6"/>
        <v>259200</v>
      </c>
      <c r="Z44" s="80" t="str">
        <f t="shared" si="7"/>
        <v>بس</v>
      </c>
      <c r="AA44" s="80">
        <f>IF(Y38='بستن حسابهای موقت '!G18,'بستن حسابهای موقت '!D18,0)</f>
        <v>0</v>
      </c>
      <c r="AB44" s="80">
        <f>IF(Y38='بستن حسابهای موقت '!G17,'بستن حسابهای موقت '!E17,0)</f>
        <v>800</v>
      </c>
      <c r="AC44" s="86"/>
      <c r="AD44" s="87" t="str">
        <f>IF(Y38='بستن حسابهای موقت '!G17,'بستن حسابهای موقت '!H19,"if(L9=G18,H19,ـــــ")</f>
        <v>بستن حساب هزینه حمل</v>
      </c>
      <c r="AE44" s="156"/>
      <c r="AF44" s="154"/>
      <c r="AG44" s="88">
        <f>'دفتر روزنامه'!$H$16</f>
        <v>4</v>
      </c>
    </row>
    <row r="45" spans="8:33" ht="12.75">
      <c r="H45" s="85">
        <f t="shared" si="5"/>
        <v>0</v>
      </c>
      <c r="I45" s="80" t="str">
        <f t="shared" si="4"/>
        <v>ــــ</v>
      </c>
      <c r="J45" s="80">
        <f>IF(H37='دفتر روزنامه'!$F$23,'دفتر روزنامه'!$C$23,0)</f>
        <v>0</v>
      </c>
      <c r="K45" s="80">
        <f>IF(H37='دفتر روزنامه'!$F$22,'دفتر روزنامه'!$D$22,0)</f>
        <v>0</v>
      </c>
      <c r="L45" s="86"/>
      <c r="M45" s="87" t="str">
        <f>IF(H37='دفتر روزنامه'!$F$22,'دفتر روزنامه'!$G$24,IF(H37='دفتر روزنامه'!$F$23,'دفتر روزنامه'!$G$24,"ـــــ"))</f>
        <v>ـــــ</v>
      </c>
      <c r="N45" s="156"/>
      <c r="O45" s="154"/>
      <c r="P45" s="88">
        <f>'دفتر روزنامه'!$H$22</f>
        <v>6</v>
      </c>
      <c r="Y45" s="85">
        <f t="shared" si="6"/>
        <v>247800</v>
      </c>
      <c r="Z45" s="80" t="str">
        <f t="shared" si="7"/>
        <v>بس</v>
      </c>
      <c r="AA45" s="80">
        <f>IF(Y38='بستن حسابهای موقت '!G21,'بستن حسابهای موقت '!D21,0)</f>
        <v>0</v>
      </c>
      <c r="AB45" s="80">
        <f>IF(Y38='بستن حسابهای موقت '!G20,'بستن حسابهای موقت '!E20,0)</f>
        <v>11400</v>
      </c>
      <c r="AC45" s="86"/>
      <c r="AD45" s="87" t="str">
        <f>IF(Y38='بستن حسابهای موقت '!G20,'بستن حسابهای موقت '!H22,"if(L9=G21,H22,ـــــ")</f>
        <v>بستن حساب هزینه متفرقه</v>
      </c>
      <c r="AE45" s="156"/>
      <c r="AF45" s="154"/>
      <c r="AG45" s="88">
        <f>'دفتر روزنامه'!$H$19</f>
        <v>5</v>
      </c>
    </row>
    <row r="46" spans="8:33" ht="12.75">
      <c r="H46" s="85">
        <f t="shared" si="5"/>
        <v>0</v>
      </c>
      <c r="I46" s="80" t="str">
        <f t="shared" si="4"/>
        <v>ــــ</v>
      </c>
      <c r="J46" s="80">
        <f>IF(H37='دفتر روزنامه'!$F$26,'دفتر روزنامه'!$C$26,0)</f>
        <v>0</v>
      </c>
      <c r="K46" s="80">
        <f>IF(H37='دفتر روزنامه'!$F$25,'دفتر روزنامه'!$D$25,0)</f>
        <v>0</v>
      </c>
      <c r="L46" s="86"/>
      <c r="M46" s="87" t="str">
        <f>IF(H37='دفتر روزنامه'!$F$25,'دفتر روزنامه'!$G$27,IF(H37='دفتر روزنامه'!$F$26,'دفتر روزنامه'!$G$27,"ـــــ"))</f>
        <v>ـــــ</v>
      </c>
      <c r="N46" s="156"/>
      <c r="O46" s="154"/>
      <c r="P46" s="88">
        <f>'دفتر روزنامه'!$H$25</f>
        <v>7</v>
      </c>
      <c r="Y46" s="85">
        <f t="shared" si="6"/>
        <v>245900</v>
      </c>
      <c r="Z46" s="80" t="str">
        <f t="shared" si="7"/>
        <v>بس</v>
      </c>
      <c r="AA46" s="80">
        <f>IF(Y38='بستن حسابهای موقت '!G24,'بستن حسابهای موقت '!D24,0)</f>
        <v>0</v>
      </c>
      <c r="AB46" s="80">
        <f>IF(Y38='بستن حسابهای موقت '!G23,'بستن حسابهای موقت '!E23,0)</f>
        <v>1900</v>
      </c>
      <c r="AC46" s="86"/>
      <c r="AD46" s="87" t="str">
        <f>IF(Y38='بستن حسابهای موقت '!G23,'بستن حسابهای موقت '!H25,"if(L9=G24,H25,ـــــ)")</f>
        <v>بستن حساب هزینه آب و برق و تلفن</v>
      </c>
      <c r="AE46" s="156"/>
      <c r="AF46" s="154"/>
      <c r="AG46" s="88">
        <f>'دفتر روزنامه'!$H$22</f>
        <v>6</v>
      </c>
    </row>
    <row r="47" spans="8:33" ht="12">
      <c r="H47" s="85">
        <f t="shared" si="5"/>
        <v>300000</v>
      </c>
      <c r="I47" s="80" t="str">
        <f t="shared" si="4"/>
        <v>بد</v>
      </c>
      <c r="J47" s="80">
        <f>IF(H37='دفتر روزنامه'!$F$29,'دفتر روزنامه'!$C$29,0)</f>
        <v>0</v>
      </c>
      <c r="K47" s="80">
        <f>IF(H37='دفتر روزنامه'!$F$28,'دفتر روزنامه'!$D$28,0)</f>
        <v>300000</v>
      </c>
      <c r="L47" s="86"/>
      <c r="M47" s="87" t="str">
        <f>IF(H37='دفتر روزنامه'!$F$28,'دفتر روزنامه'!$G$30,IF(H37='دفتر روزنامه'!$F$29,'دفتر روزنامه'!$G$30,"ـــــ"))</f>
        <v>بابت فروش نسیه کالا</v>
      </c>
      <c r="N47" s="156"/>
      <c r="O47" s="154"/>
      <c r="P47" s="88">
        <f>'دفتر روزنامه'!$H$28</f>
        <v>8</v>
      </c>
      <c r="Y47" s="85">
        <f t="shared" si="6"/>
        <v>215900</v>
      </c>
      <c r="Z47" s="80" t="str">
        <f t="shared" si="7"/>
        <v>بس</v>
      </c>
      <c r="AA47" s="80">
        <f>IF(Y38='بستن حسابهای موقت '!G27,'بستن حسابهای موقت '!D27,0)</f>
        <v>0</v>
      </c>
      <c r="AB47" s="80">
        <f>IF(Y38='بستن حسابهای موقت '!G26,'بستن حسابهای موقت '!E26,0)</f>
        <v>30000</v>
      </c>
      <c r="AC47" s="86"/>
      <c r="AD47" s="87" t="str">
        <f>IF(Y38='بستن حسابهای موقت '!G26,'بستن حسابهای موقت '!H28,"if(L9=G27,H28,ـــــ)")</f>
        <v>بستن حساب هزینه حقوق</v>
      </c>
      <c r="AE47" s="156"/>
      <c r="AF47" s="154"/>
      <c r="AG47" s="88">
        <f>'دفتر روزنامه'!$H$25</f>
        <v>7</v>
      </c>
    </row>
    <row r="48" spans="8:33" ht="12">
      <c r="H48" s="85">
        <f t="shared" si="5"/>
        <v>300000</v>
      </c>
      <c r="I48" s="80" t="str">
        <f>IF(H47&gt;J48,"بد",IF(H48=0,"ــــ","بس"))</f>
        <v>بد</v>
      </c>
      <c r="J48" s="80">
        <f>IF(H37='دفتر روزنامه'!$F$32,'دفتر روزنامه'!$C$32,0)</f>
        <v>0</v>
      </c>
      <c r="K48" s="80">
        <f>IF(H37='دفتر روزنامه'!$F$31,'دفتر روزنامه'!$D$31,0)</f>
        <v>0</v>
      </c>
      <c r="L48" s="86"/>
      <c r="M48" s="87" t="str">
        <f>IF(H37='دفتر روزنامه'!$F$31,'دفتر روزنامه'!$G$33,IF(H37='دفتر روزنامه'!$F$32,'دفتر روزنامه'!$G$33,"ـــــ"))</f>
        <v>ـــــ</v>
      </c>
      <c r="N48" s="156"/>
      <c r="O48" s="154"/>
      <c r="P48" s="88">
        <f>'دفتر روزنامه'!$H$31</f>
        <v>9</v>
      </c>
      <c r="Y48" s="85">
        <f t="shared" si="6"/>
        <v>115900</v>
      </c>
      <c r="Z48" s="80" t="str">
        <f t="shared" si="7"/>
        <v>بس</v>
      </c>
      <c r="AA48" s="80">
        <f>IF(Y38='بستن حسابهای موقت '!G30,'بستن حسابهای موقت '!D30,0)</f>
        <v>0</v>
      </c>
      <c r="AB48" s="80">
        <f>IF(Y38='بستن حسابهای موقت '!G29,'بستن حسابهای موقت '!E29,0)</f>
        <v>100000</v>
      </c>
      <c r="AC48" s="86"/>
      <c r="AD48" s="87" t="str">
        <f>IF(Y38='بستن حسابهای موقت '!G29,'بستن حسابهای موقت '!H31,IF(Y38='بستن حسابهای موقت '!G30,'بستن حسابهای موقت '!H31,"ـــــ"))</f>
        <v>بستن حساب موجودی اول دوره</v>
      </c>
      <c r="AE48" s="156"/>
      <c r="AF48" s="154"/>
      <c r="AG48" s="88">
        <f>'دفتر روزنامه'!$H$28</f>
        <v>8</v>
      </c>
    </row>
    <row r="49" spans="8:33" ht="12">
      <c r="H49" s="85">
        <f t="shared" si="5"/>
        <v>300000</v>
      </c>
      <c r="I49" s="80" t="str">
        <f aca="true" t="shared" si="8" ref="I49:I59">IF(H48&gt;J49,"بد",IF(H49=0,"ــــ","بس"))</f>
        <v>بد</v>
      </c>
      <c r="J49" s="80">
        <f>IF(H37='دفتر روزنامه'!$F$35,'دفتر روزنامه'!$C$35,0)</f>
        <v>0</v>
      </c>
      <c r="K49" s="80">
        <f>IF(H37='دفتر روزنامه'!$F$34,'دفتر روزنامه'!$D$34,0)</f>
        <v>0</v>
      </c>
      <c r="L49" s="86"/>
      <c r="M49" s="87" t="str">
        <f>IF(H37='دفتر روزنامه'!$F$34,'دفتر روزنامه'!$G$36,IF(H37='دفتر روزنامه'!$F$35,'دفتر روزنامه'!$G$36,"ـــــ"))</f>
        <v>ـــــ</v>
      </c>
      <c r="N49" s="156"/>
      <c r="O49" s="154"/>
      <c r="P49" s="88">
        <f>'دفتر روزنامه'!$H$34</f>
        <v>10</v>
      </c>
      <c r="Y49" s="85">
        <f t="shared" si="6"/>
        <v>265900</v>
      </c>
      <c r="Z49" s="80" t="str">
        <f t="shared" si="7"/>
        <v>بس</v>
      </c>
      <c r="AA49" s="80">
        <f>IF(Y38='بستن حسابهای موقت '!G33,'بستن حسابهای موقت '!D33,0)</f>
        <v>150000</v>
      </c>
      <c r="AB49" s="80">
        <f>IF(Y38='بستن حسابهای موقت '!G32,'بستن حسابهای موقت '!E32,0)</f>
        <v>0</v>
      </c>
      <c r="AC49" s="86"/>
      <c r="AD49" s="87" t="str">
        <f>IF(Y38='بستن حسابهای موقت '!G32,'بستن حسابهای موقت '!H34,IF(Y38='بستن حسابهای موقت '!G33,'بستن حسابهای موقت '!H34,"ـــــ"))</f>
        <v>ثبت موجودی کالای پایان دوره</v>
      </c>
      <c r="AE49" s="156"/>
      <c r="AF49" s="154"/>
      <c r="AG49" s="88">
        <f>'دفتر روزنامه'!$H$31</f>
        <v>9</v>
      </c>
    </row>
    <row r="50" spans="8:33" ht="12">
      <c r="H50" s="85">
        <f t="shared" si="5"/>
        <v>300000</v>
      </c>
      <c r="I50" s="80" t="str">
        <f t="shared" si="8"/>
        <v>بد</v>
      </c>
      <c r="J50" s="80">
        <f>IF(H37='دفتر روزنامه'!$F$38,'دفتر روزنامه'!$C$38,0)</f>
        <v>0</v>
      </c>
      <c r="K50" s="80">
        <f>IF(H37='دفتر روزنامه'!$F$37,'دفتر روزنامه'!$D$37,0)</f>
        <v>0</v>
      </c>
      <c r="L50" s="86"/>
      <c r="M50" s="87" t="str">
        <f>IF(H37='دفتر روزنامه'!$F$37,'دفتر روزنامه'!$G$39,IF(H37='دفتر روزنامه'!$F$38,'دفتر روزنامه'!$G$39,"ـــــ"))</f>
        <v>ـــــ</v>
      </c>
      <c r="N50" s="156"/>
      <c r="O50" s="154"/>
      <c r="P50" s="88">
        <f>'دفتر روزنامه'!$H$37</f>
        <v>11</v>
      </c>
      <c r="Y50" s="85">
        <f t="shared" si="6"/>
        <v>0</v>
      </c>
      <c r="Z50" s="80" t="str">
        <f t="shared" si="7"/>
        <v>ــــ</v>
      </c>
      <c r="AA50" s="80">
        <f>IF(Y38='بستن حسابهای موقت '!G36,'بستن حسابهای موقت '!D36,0)</f>
        <v>0</v>
      </c>
      <c r="AB50" s="80">
        <f>IF(Y38='بستن حسابهای موقت '!G35,Y49,0)</f>
        <v>265900</v>
      </c>
      <c r="AC50" s="86"/>
      <c r="AD50" s="62" t="str">
        <f>IF(Y38='بستن حسابهای موقت '!G35,'بستن حسابهای موقت '!H37,IF(Y38='بستن حسابهای موقت '!G36,'بستن حسابهای موقت '!H37,"ـــــ"))</f>
        <v>بستن حساب سود و زیان</v>
      </c>
      <c r="AE50" s="156"/>
      <c r="AF50" s="154"/>
      <c r="AG50" s="88">
        <f>'دفتر روزنامه'!$H$34</f>
        <v>10</v>
      </c>
    </row>
    <row r="51" spans="8:33" ht="12">
      <c r="H51" s="85">
        <f t="shared" si="5"/>
        <v>300000</v>
      </c>
      <c r="I51" s="80" t="str">
        <f t="shared" si="8"/>
        <v>بد</v>
      </c>
      <c r="J51" s="80">
        <f>IF(H37='دفتر روزنامه'!$F$41,'دفتر روزنامه'!$C$41,0)</f>
        <v>0</v>
      </c>
      <c r="K51" s="80">
        <f>IF(H37='دفتر روزنامه'!$F$40,'دفتر روزنامه'!$D$40,0)</f>
        <v>0</v>
      </c>
      <c r="L51" s="86"/>
      <c r="M51" s="87" t="str">
        <f>IF(H37='دفتر روزنامه'!$F$40,'دفتر روزنامه'!$G$42,IF(H37='دفتر روزنامه'!$F$41,'دفتر روزنامه'!$G$42,"ـــــ"))</f>
        <v>ـــــ</v>
      </c>
      <c r="N51" s="156"/>
      <c r="O51" s="154"/>
      <c r="P51" s="88">
        <f>'دفتر روزنامه'!$H$40</f>
        <v>12</v>
      </c>
      <c r="Y51" s="85">
        <f t="shared" si="6"/>
        <v>0</v>
      </c>
      <c r="Z51" s="80" t="str">
        <f t="shared" si="7"/>
        <v>ــــ</v>
      </c>
      <c r="AA51" s="80"/>
      <c r="AB51" s="80"/>
      <c r="AC51" s="86"/>
      <c r="AD51" s="87"/>
      <c r="AE51" s="156"/>
      <c r="AF51" s="154"/>
      <c r="AG51" s="88">
        <f>'دفتر روزنامه'!$H$37</f>
        <v>11</v>
      </c>
    </row>
    <row r="52" spans="8:33" ht="12">
      <c r="H52" s="85">
        <f t="shared" si="5"/>
        <v>300000</v>
      </c>
      <c r="I52" s="80" t="str">
        <f t="shared" si="8"/>
        <v>بد</v>
      </c>
      <c r="J52" s="80">
        <f>IF(H37='دفتر روزنامه'!$F$44,'دفتر روزنامه'!$C$44,0)</f>
        <v>0</v>
      </c>
      <c r="K52" s="80">
        <f>IF(H37='دفتر روزنامه'!$F$43,'دفتر روزنامه'!$D$43,0)</f>
        <v>0</v>
      </c>
      <c r="L52" s="86"/>
      <c r="M52" s="87" t="str">
        <f>IF(H37='دفتر روزنامه'!$F$43,'دفتر روزنامه'!$G$45,IF(H37='دفتر روزنامه'!$F$44,'دفتر روزنامه'!$G$45,"ـــــ"))</f>
        <v>ـــــ</v>
      </c>
      <c r="N52" s="156"/>
      <c r="O52" s="154"/>
      <c r="P52" s="88">
        <f>'دفتر روزنامه'!$H$43</f>
        <v>13</v>
      </c>
      <c r="Y52" s="85">
        <f t="shared" si="6"/>
        <v>0</v>
      </c>
      <c r="Z52" s="80" t="str">
        <f t="shared" si="7"/>
        <v>ــــ</v>
      </c>
      <c r="AA52" s="80"/>
      <c r="AB52" s="80"/>
      <c r="AC52" s="86"/>
      <c r="AD52" s="87"/>
      <c r="AE52" s="156"/>
      <c r="AF52" s="154"/>
      <c r="AG52" s="88">
        <f>'دفتر روزنامه'!$H$40</f>
        <v>12</v>
      </c>
    </row>
    <row r="53" spans="8:33" ht="12">
      <c r="H53" s="85">
        <f t="shared" si="5"/>
        <v>300000</v>
      </c>
      <c r="I53" s="80" t="str">
        <f t="shared" si="8"/>
        <v>بد</v>
      </c>
      <c r="J53" s="80">
        <f>IF(H37='دفتر روزنامه'!$F$47,'دفتر روزنامه'!$C$47,0)</f>
        <v>0</v>
      </c>
      <c r="K53" s="80">
        <f>IF(H37='دفتر روزنامه'!$F$46,'دفتر روزنامه'!$D$46,0)</f>
        <v>0</v>
      </c>
      <c r="L53" s="86"/>
      <c r="M53" s="87" t="str">
        <f>IF(H37='دفتر روزنامه'!$F$46,'دفتر روزنامه'!$G$48,IF(H37='دفتر روزنامه'!$F$47,'دفتر روزنامه'!$G$48,"ـــــ"))</f>
        <v>ـــــ</v>
      </c>
      <c r="N53" s="156"/>
      <c r="O53" s="154"/>
      <c r="P53" s="88">
        <f>'دفتر روزنامه'!$H$46</f>
        <v>14</v>
      </c>
      <c r="Y53" s="85">
        <f t="shared" si="6"/>
        <v>0</v>
      </c>
      <c r="Z53" s="80" t="str">
        <f t="shared" si="7"/>
        <v>ــــ</v>
      </c>
      <c r="AA53" s="80"/>
      <c r="AB53" s="80"/>
      <c r="AC53" s="86"/>
      <c r="AD53" s="87"/>
      <c r="AE53" s="156"/>
      <c r="AF53" s="154"/>
      <c r="AG53" s="88">
        <f>'دفتر روزنامه'!$H$43</f>
        <v>13</v>
      </c>
    </row>
    <row r="54" spans="8:33" ht="12">
      <c r="H54" s="85">
        <f t="shared" si="5"/>
        <v>300000</v>
      </c>
      <c r="I54" s="80" t="str">
        <f t="shared" si="8"/>
        <v>بد</v>
      </c>
      <c r="J54" s="80">
        <f>IF(H37='دفتر روزنامه'!$F$50,'دفتر روزنامه'!$C$50,0)</f>
        <v>0</v>
      </c>
      <c r="K54" s="80">
        <f>IF(H37='دفتر روزنامه'!$F$49,'دفتر روزنامه'!$D$49,0)</f>
        <v>0</v>
      </c>
      <c r="L54" s="86"/>
      <c r="M54" s="87" t="str">
        <f>IF(H37='دفتر روزنامه'!$F$49,'دفتر روزنامه'!$G$51,IF(H37='دفتر روزنامه'!$F$50,'دفتر روزنامه'!$G$51,"ـــــ"))</f>
        <v>ـــــ</v>
      </c>
      <c r="N54" s="156"/>
      <c r="O54" s="154"/>
      <c r="P54" s="88">
        <f>'دفتر روزنامه'!$H$49</f>
        <v>15</v>
      </c>
      <c r="Y54" s="85">
        <f t="shared" si="6"/>
        <v>0</v>
      </c>
      <c r="Z54" s="80" t="str">
        <f t="shared" si="7"/>
        <v>ــــ</v>
      </c>
      <c r="AA54" s="80"/>
      <c r="AB54" s="80"/>
      <c r="AC54" s="86"/>
      <c r="AD54" s="87"/>
      <c r="AE54" s="156"/>
      <c r="AF54" s="154"/>
      <c r="AG54" s="88">
        <f>'دفتر روزنامه'!$H$46</f>
        <v>14</v>
      </c>
    </row>
    <row r="55" spans="8:33" ht="12">
      <c r="H55" s="85">
        <f t="shared" si="5"/>
        <v>1300000</v>
      </c>
      <c r="I55" s="80" t="str">
        <f t="shared" si="8"/>
        <v>بد</v>
      </c>
      <c r="J55" s="80">
        <f>IF(H37='دفتر روزنامه'!$F$53,'دفتر روزنامه'!$C$53,0)</f>
        <v>0</v>
      </c>
      <c r="K55" s="80">
        <f>IF(H37='دفتر روزنامه'!$F$52,'دفتر روزنامه'!$D$52,0)</f>
        <v>1000000</v>
      </c>
      <c r="L55" s="86"/>
      <c r="M55" s="87" t="str">
        <f>IF(H37='دفتر روزنامه'!$F$52,'دفتر روزنامه'!$G$54,IF(H37='دفتر روزنامه'!$F$53,'دفتر روزنامه'!$G$54,"ـــــ"))</f>
        <v>بابت فروش نسیه کالا</v>
      </c>
      <c r="N55" s="156"/>
      <c r="O55" s="154"/>
      <c r="P55" s="88">
        <f>'دفتر روزنامه'!$H$52</f>
        <v>16</v>
      </c>
      <c r="Y55" s="85">
        <f t="shared" si="6"/>
        <v>0</v>
      </c>
      <c r="Z55" s="80" t="str">
        <f t="shared" si="7"/>
        <v>ــــ</v>
      </c>
      <c r="AA55" s="80"/>
      <c r="AB55" s="80"/>
      <c r="AC55" s="86"/>
      <c r="AD55" s="87"/>
      <c r="AE55" s="156"/>
      <c r="AF55" s="154"/>
      <c r="AG55" s="88">
        <f>'دفتر روزنامه'!$H$49</f>
        <v>15</v>
      </c>
    </row>
    <row r="56" spans="8:33" ht="12">
      <c r="H56" s="85">
        <f t="shared" si="5"/>
        <v>1300000</v>
      </c>
      <c r="I56" s="80" t="str">
        <f t="shared" si="8"/>
        <v>بد</v>
      </c>
      <c r="J56" s="80">
        <f>IF(H37='دفتر روزنامه'!$F$56,'دفتر روزنامه'!$C$56,0)</f>
        <v>0</v>
      </c>
      <c r="K56" s="80">
        <f>IF(H37='دفتر روزنامه'!$F$55,'دفتر روزنامه'!$D$55,0)</f>
        <v>0</v>
      </c>
      <c r="L56" s="86"/>
      <c r="M56" s="87" t="str">
        <f>IF(H37='دفتر روزنامه'!$F$55,'دفتر روزنامه'!$G$57,IF(H37='دفتر روزنامه'!$F$56,'دفتر روزنامه'!$G$57,"ـــــ"))</f>
        <v>ـــــ</v>
      </c>
      <c r="N56" s="156"/>
      <c r="O56" s="154"/>
      <c r="P56" s="88">
        <f>'دفتر روزنامه'!$H$55</f>
        <v>17</v>
      </c>
      <c r="Y56" s="85">
        <f t="shared" si="6"/>
        <v>0</v>
      </c>
      <c r="Z56" s="80" t="str">
        <f t="shared" si="7"/>
        <v>ــــ</v>
      </c>
      <c r="AA56" s="80"/>
      <c r="AB56" s="80"/>
      <c r="AC56" s="86"/>
      <c r="AD56" s="87"/>
      <c r="AE56" s="156"/>
      <c r="AF56" s="154"/>
      <c r="AG56" s="88">
        <f>'دفتر روزنامه'!$H$52</f>
        <v>16</v>
      </c>
    </row>
    <row r="57" spans="8:33" ht="12">
      <c r="H57" s="85">
        <f t="shared" si="5"/>
        <v>1300000</v>
      </c>
      <c r="I57" s="80" t="str">
        <f t="shared" si="8"/>
        <v>بد</v>
      </c>
      <c r="J57" s="80">
        <f>IF(H37='دفتر روزنامه'!$F$59,'دفتر روزنامه'!$C$59,0)</f>
        <v>0</v>
      </c>
      <c r="K57" s="80">
        <f>IF(H37='دفتر روزنامه'!$F$58,'دفتر روزنامه'!$D$58,0)</f>
        <v>0</v>
      </c>
      <c r="L57" s="86"/>
      <c r="M57" s="87" t="str">
        <f>IF(H37='دفتر روزنامه'!$F$58,'دفتر روزنامه'!$G$60,IF(H37='دفتر روزنامه'!$F$59,'دفتر روزنامه'!$G$60,"ـــــ"))</f>
        <v>ـــــ</v>
      </c>
      <c r="N57" s="156"/>
      <c r="O57" s="154"/>
      <c r="P57" s="88">
        <f>'دفتر روزنامه'!$H$58</f>
        <v>18</v>
      </c>
      <c r="Y57" s="85">
        <f t="shared" si="6"/>
        <v>0</v>
      </c>
      <c r="Z57" s="80" t="str">
        <f t="shared" si="7"/>
        <v>ــــ</v>
      </c>
      <c r="AA57" s="80"/>
      <c r="AB57" s="80"/>
      <c r="AC57" s="86"/>
      <c r="AD57" s="87"/>
      <c r="AE57" s="156"/>
      <c r="AF57" s="154"/>
      <c r="AG57" s="88">
        <f>'دفتر روزنامه'!$H$55</f>
        <v>17</v>
      </c>
    </row>
    <row r="58" spans="8:33" ht="12">
      <c r="H58" s="85">
        <f t="shared" si="5"/>
        <v>1300000</v>
      </c>
      <c r="I58" s="80" t="str">
        <f t="shared" si="8"/>
        <v>بد</v>
      </c>
      <c r="J58" s="80">
        <f>IF(H37='دفتر روزنامه'!$F$62,'دفتر روزنامه'!$C$62,0)</f>
        <v>0</v>
      </c>
      <c r="K58" s="80">
        <f>IF(H37='دفتر روزنامه'!$F$61,'دفتر روزنامه'!$D$61,0)</f>
        <v>0</v>
      </c>
      <c r="L58" s="86"/>
      <c r="M58" s="87" t="str">
        <f>IF(H37='دفتر روزنامه'!$F$61,'دفتر روزنامه'!$G$63,IF(H37='دفتر روزنامه'!$F$62,'دفتر روزنامه'!$G$63,"ـــــ"))</f>
        <v>ـــــ</v>
      </c>
      <c r="N58" s="156"/>
      <c r="O58" s="154"/>
      <c r="P58" s="88">
        <f>'دفتر روزنامه'!$H$61</f>
        <v>19</v>
      </c>
      <c r="Y58" s="85">
        <f t="shared" si="6"/>
        <v>0</v>
      </c>
      <c r="Z58" s="80" t="str">
        <f t="shared" si="7"/>
        <v>ــــ</v>
      </c>
      <c r="AA58" s="80"/>
      <c r="AB58" s="80"/>
      <c r="AC58" s="86"/>
      <c r="AD58" s="87"/>
      <c r="AE58" s="156"/>
      <c r="AF58" s="154"/>
      <c r="AG58" s="88">
        <f>'دفتر روزنامه'!$H$58</f>
        <v>18</v>
      </c>
    </row>
    <row r="59" spans="8:33" ht="12.75" thickBot="1">
      <c r="H59" s="85">
        <f t="shared" si="5"/>
        <v>1300000</v>
      </c>
      <c r="I59" s="80" t="str">
        <f t="shared" si="8"/>
        <v>بد</v>
      </c>
      <c r="J59" s="80">
        <f>IF(H37='دفتر روزنامه'!$F$65,'دفتر روزنامه'!$C$65,0)</f>
        <v>0</v>
      </c>
      <c r="K59" s="80">
        <f>IF(H37='دفتر روزنامه'!$F$64,'دفتر روزنامه'!$D$64,0)</f>
        <v>0</v>
      </c>
      <c r="L59" s="86"/>
      <c r="M59" s="87" t="str">
        <f>IF(H37='دفتر روزنامه'!$F$64,'دفتر روزنامه'!$G$66,IF(H37='دفتر روزنامه'!$F$65,'دفتر روزنامه'!$G$66,"ـــــ"))</f>
        <v>ـــــ</v>
      </c>
      <c r="N59" s="159"/>
      <c r="O59" s="152"/>
      <c r="P59" s="88">
        <f>'دفتر روزنامه'!$H$64</f>
        <v>20</v>
      </c>
      <c r="Y59" s="85">
        <f t="shared" si="6"/>
        <v>0</v>
      </c>
      <c r="Z59" s="80" t="str">
        <f t="shared" si="7"/>
        <v>ــــ</v>
      </c>
      <c r="AA59" s="80"/>
      <c r="AB59" s="80"/>
      <c r="AC59" s="86"/>
      <c r="AD59" s="87"/>
      <c r="AE59" s="156"/>
      <c r="AF59" s="154"/>
      <c r="AG59" s="88">
        <f>'دفتر روزنامه'!$H$61</f>
        <v>19</v>
      </c>
    </row>
    <row r="60" spans="8:33" ht="12.75" thickBot="1">
      <c r="H60" s="91">
        <f>H59</f>
        <v>1300000</v>
      </c>
      <c r="I60" s="102"/>
      <c r="J60" s="103"/>
      <c r="K60" s="103"/>
      <c r="L60" s="92"/>
      <c r="M60" s="92"/>
      <c r="N60" s="92"/>
      <c r="O60" s="92"/>
      <c r="P60" s="94"/>
      <c r="Y60" s="85">
        <f t="shared" si="6"/>
        <v>0</v>
      </c>
      <c r="Z60" s="80" t="str">
        <f>IF(Y60&gt;AB60,"بس",IF(Y60=0,"ــــ","بد"))</f>
        <v>ــــ</v>
      </c>
      <c r="AA60" s="80"/>
      <c r="AB60" s="80"/>
      <c r="AC60" s="86"/>
      <c r="AD60" s="87"/>
      <c r="AE60" s="159"/>
      <c r="AF60" s="152"/>
      <c r="AG60" s="88">
        <f>'دفتر روزنامه'!$H$64</f>
        <v>20</v>
      </c>
    </row>
    <row r="61" spans="25:33" ht="12.75" thickBot="1">
      <c r="Y61" s="91">
        <f>Y60</f>
        <v>0</v>
      </c>
      <c r="Z61" s="92"/>
      <c r="AA61" s="93"/>
      <c r="AB61" s="93"/>
      <c r="AC61" s="92"/>
      <c r="AD61" s="92"/>
      <c r="AE61" s="92"/>
      <c r="AF61" s="92"/>
      <c r="AG61" s="94"/>
    </row>
    <row r="67" spans="10:12" ht="28.5" thickBot="1">
      <c r="J67" s="170" t="s">
        <v>23</v>
      </c>
      <c r="K67" s="170"/>
      <c r="L67" s="170"/>
    </row>
    <row r="68" spans="8:16" ht="23.25">
      <c r="H68" s="66">
        <v>12</v>
      </c>
      <c r="I68" s="67" t="s">
        <v>25</v>
      </c>
      <c r="J68" s="68"/>
      <c r="K68" s="171" t="s">
        <v>26</v>
      </c>
      <c r="L68" s="171"/>
      <c r="M68" s="171"/>
      <c r="N68" s="98" t="s">
        <v>52</v>
      </c>
      <c r="O68" s="160" t="s">
        <v>24</v>
      </c>
      <c r="P68" s="162" t="s">
        <v>14</v>
      </c>
    </row>
    <row r="69" spans="8:16" ht="12">
      <c r="H69" s="168" t="s">
        <v>20</v>
      </c>
      <c r="I69" s="169" t="s">
        <v>19</v>
      </c>
      <c r="J69" s="169" t="s">
        <v>7</v>
      </c>
      <c r="K69" s="169" t="s">
        <v>6</v>
      </c>
      <c r="L69" s="172" t="s">
        <v>15</v>
      </c>
      <c r="M69" s="169" t="s">
        <v>2</v>
      </c>
      <c r="N69" s="104"/>
      <c r="O69" s="161"/>
      <c r="P69" s="163"/>
    </row>
    <row r="70" spans="8:16" ht="12">
      <c r="H70" s="168"/>
      <c r="I70" s="169"/>
      <c r="J70" s="169"/>
      <c r="K70" s="169"/>
      <c r="L70" s="173"/>
      <c r="M70" s="169"/>
      <c r="N70" s="166" t="s">
        <v>63</v>
      </c>
      <c r="O70" s="167"/>
      <c r="P70" s="164"/>
    </row>
    <row r="71" spans="8:16" ht="12">
      <c r="H71" s="85">
        <f>K71-J71</f>
        <v>0</v>
      </c>
      <c r="I71" s="80" t="str">
        <f>IF(H71&gt;J71,"بد",IF(H71=0,"ــــ","بس"))</f>
        <v>ــــ</v>
      </c>
      <c r="J71" s="80">
        <f>IF(H68='دفتر روزنامه'!$F$8,'دفتر روزنامه'!$C$8,0)</f>
        <v>0</v>
      </c>
      <c r="K71" s="80">
        <f>IF(H68='دفتر روزنامه'!$F$7,'دفتر روزنامه'!$D$7,0)</f>
        <v>0</v>
      </c>
      <c r="L71" s="86"/>
      <c r="M71" s="87" t="str">
        <f>IF(H68='دفتر روزنامه'!$F$7,'دفتر روزنامه'!$G$9,"ـــــ")</f>
        <v>ـــــ</v>
      </c>
      <c r="N71" s="155"/>
      <c r="O71" s="165"/>
      <c r="P71" s="88">
        <f>'دفتر روزنامه'!$H$7</f>
        <v>1</v>
      </c>
    </row>
    <row r="72" spans="8:16" ht="12">
      <c r="H72" s="85">
        <f>H71-J72+K72</f>
        <v>0</v>
      </c>
      <c r="I72" s="80" t="str">
        <f aca="true" t="shared" si="9" ref="I72:I85">IF(H72&gt;J72,"بد",IF(H72=0,"ــــ","بس"))</f>
        <v>ــــ</v>
      </c>
      <c r="J72" s="80">
        <f>IF(H68='دفتر روزنامه'!$F$11,'دفتر روزنامه'!$C$11,0)</f>
        <v>0</v>
      </c>
      <c r="K72" s="80">
        <f>IF(H68='دفتر روزنامه'!$F$10,'دفتر روزنامه'!$D$10,0)</f>
        <v>0</v>
      </c>
      <c r="L72" s="86"/>
      <c r="M72" s="87" t="str">
        <f>IF(H68='دفتر روزنامه'!$F$10,'دفتر روزنامه'!$G$12,IF(H68='دفتر روزنامه'!$F$11,'دفتر روزنامه'!$G$12,"ـــــ"))</f>
        <v>ـــــ</v>
      </c>
      <c r="N72" s="156"/>
      <c r="O72" s="154"/>
      <c r="P72" s="89">
        <f>'دفتر روزنامه'!$H$10</f>
        <v>2</v>
      </c>
    </row>
    <row r="73" spans="8:16" ht="12">
      <c r="H73" s="85">
        <f aca="true" t="shared" si="10" ref="H73:H90">H72-J73+K73</f>
        <v>0</v>
      </c>
      <c r="I73" s="80" t="str">
        <f t="shared" si="9"/>
        <v>ــــ</v>
      </c>
      <c r="J73" s="80">
        <f>IF(H68='دفتر روزنامه'!$F$14,'دفتر روزنامه'!$C$14,0)</f>
        <v>0</v>
      </c>
      <c r="K73" s="80">
        <f>IF(H68='دفتر روزنامه'!$F$13,'دفتر روزنامه'!$D$13,0)</f>
        <v>0</v>
      </c>
      <c r="L73" s="86"/>
      <c r="M73" s="87" t="str">
        <f>IF(H68='دفتر روزنامه'!$F$13,'دفتر روزنامه'!$G$15,IF(H68='دفتر روزنامه'!$F$14,'دفتر روزنامه'!$G$15,"ـــــ"))</f>
        <v>ـــــ</v>
      </c>
      <c r="N73" s="156"/>
      <c r="O73" s="154"/>
      <c r="P73" s="88">
        <f>'دفتر روزنامه'!$H$13</f>
        <v>3</v>
      </c>
    </row>
    <row r="74" spans="8:16" ht="12">
      <c r="H74" s="85">
        <f t="shared" si="10"/>
        <v>0</v>
      </c>
      <c r="I74" s="80" t="str">
        <f t="shared" si="9"/>
        <v>ــــ</v>
      </c>
      <c r="J74" s="80">
        <f>IF(H68='دفتر روزنامه'!$F$17,'دفتر روزنامه'!$C$17,0)</f>
        <v>0</v>
      </c>
      <c r="K74" s="80">
        <f>IF(H68='دفتر روزنامه'!$F$16,'دفتر روزنامه'!$D$16,0)</f>
        <v>0</v>
      </c>
      <c r="L74" s="86"/>
      <c r="M74" s="87" t="str">
        <f>IF(H68='دفتر روزنامه'!$F$16,'دفتر روزنامه'!$G$18,IF(H68='دفتر روزنامه'!$F$17,'دفتر روزنامه'!$G$18,"ـــــ"))</f>
        <v>ـــــ</v>
      </c>
      <c r="N74" s="156"/>
      <c r="O74" s="154"/>
      <c r="P74" s="88">
        <f>'دفتر روزنامه'!$H$16</f>
        <v>4</v>
      </c>
    </row>
    <row r="75" spans="8:16" ht="12">
      <c r="H75" s="85">
        <f t="shared" si="10"/>
        <v>0</v>
      </c>
      <c r="I75" s="80" t="str">
        <f t="shared" si="9"/>
        <v>ــــ</v>
      </c>
      <c r="J75" s="80">
        <f>IF(H68='دفتر روزنامه'!$F$20,'دفتر روزنامه'!$C$20,0)</f>
        <v>0</v>
      </c>
      <c r="K75" s="80">
        <f>IF(H68='دفتر روزنامه'!$F$19,'دفتر روزنامه'!$D$19,0)</f>
        <v>0</v>
      </c>
      <c r="L75" s="86"/>
      <c r="M75" s="87" t="str">
        <f>IF(H68='دفتر روزنامه'!$F$19,'دفتر روزنامه'!$G$21,IF(H68='دفتر روزنامه'!$F$20,'دفتر روزنامه'!$G$21,"ـــــ"))</f>
        <v>ـــــ</v>
      </c>
      <c r="N75" s="156"/>
      <c r="O75" s="154"/>
      <c r="P75" s="88">
        <f>'دفتر روزنامه'!$H$19</f>
        <v>5</v>
      </c>
    </row>
    <row r="76" spans="8:16" ht="12">
      <c r="H76" s="85">
        <f t="shared" si="10"/>
        <v>0</v>
      </c>
      <c r="I76" s="80" t="str">
        <f t="shared" si="9"/>
        <v>ــــ</v>
      </c>
      <c r="J76" s="80">
        <f>IF(H68='دفتر روزنامه'!$F$23,'دفتر روزنامه'!$C$23,0)</f>
        <v>0</v>
      </c>
      <c r="K76" s="80">
        <f>IF(H68='دفتر روزنامه'!$F$22,'دفتر روزنامه'!$D$22,0)</f>
        <v>0</v>
      </c>
      <c r="L76" s="86"/>
      <c r="M76" s="87" t="str">
        <f>IF(H68='دفتر روزنامه'!$F$22,'دفتر روزنامه'!$G$24,IF(H68='دفتر روزنامه'!$F$23,'دفتر روزنامه'!$G$24,"ـــــ"))</f>
        <v>ـــــ</v>
      </c>
      <c r="N76" s="156"/>
      <c r="O76" s="154"/>
      <c r="P76" s="88">
        <f>'دفتر روزنامه'!$H$22</f>
        <v>6</v>
      </c>
    </row>
    <row r="77" spans="8:16" ht="12">
      <c r="H77" s="85">
        <f t="shared" si="10"/>
        <v>0</v>
      </c>
      <c r="I77" s="80" t="str">
        <f t="shared" si="9"/>
        <v>ــــ</v>
      </c>
      <c r="J77" s="80">
        <f>IF(H68='دفتر روزنامه'!$F$26,'دفتر روزنامه'!$C$26,0)</f>
        <v>0</v>
      </c>
      <c r="K77" s="80">
        <f>IF(H68='دفتر روزنامه'!$F$25,'دفتر روزنامه'!$D$25,0)</f>
        <v>0</v>
      </c>
      <c r="L77" s="86"/>
      <c r="M77" s="87" t="str">
        <f>IF(H68='دفتر روزنامه'!$F$25,'دفتر روزنامه'!$G$27,IF(H68='دفتر روزنامه'!$F$26,'دفتر روزنامه'!$G$27,"ـــــ"))</f>
        <v>ـــــ</v>
      </c>
      <c r="N77" s="156"/>
      <c r="O77" s="154"/>
      <c r="P77" s="88">
        <f>'دفتر روزنامه'!$H$25</f>
        <v>7</v>
      </c>
    </row>
    <row r="78" spans="8:16" ht="12">
      <c r="H78" s="85">
        <f t="shared" si="10"/>
        <v>0</v>
      </c>
      <c r="I78" s="80" t="str">
        <f t="shared" si="9"/>
        <v>ــــ</v>
      </c>
      <c r="J78" s="80">
        <f>IF(H68='دفتر روزنامه'!$F$29,'دفتر روزنامه'!$C$29,0)</f>
        <v>0</v>
      </c>
      <c r="K78" s="80">
        <f>IF(H68='دفتر روزنامه'!$F$28,'دفتر روزنامه'!$D$28,0)</f>
        <v>0</v>
      </c>
      <c r="L78" s="86"/>
      <c r="M78" s="87" t="str">
        <f>IF(H68='دفتر روزنامه'!$F$28,'دفتر روزنامه'!$G$30,IF(H68='دفتر روزنامه'!$F$29,'دفتر روزنامه'!$G$30,"ـــــ"))</f>
        <v>ـــــ</v>
      </c>
      <c r="N78" s="156"/>
      <c r="O78" s="154"/>
      <c r="P78" s="88">
        <f>'دفتر روزنامه'!$H$28</f>
        <v>8</v>
      </c>
    </row>
    <row r="79" spans="8:16" ht="12">
      <c r="H79" s="85">
        <f t="shared" si="10"/>
        <v>0</v>
      </c>
      <c r="I79" s="80" t="str">
        <f t="shared" si="9"/>
        <v>ــــ</v>
      </c>
      <c r="J79" s="80">
        <f>IF(H68='دفتر روزنامه'!$F$32,'دفتر روزنامه'!$C$32,0)</f>
        <v>0</v>
      </c>
      <c r="K79" s="80">
        <f>IF(H68='دفتر روزنامه'!$F$31,'دفتر روزنامه'!$D$31,0)</f>
        <v>0</v>
      </c>
      <c r="L79" s="86"/>
      <c r="M79" s="87" t="str">
        <f>IF(H68='دفتر روزنامه'!$F$31,'دفتر روزنامه'!$G$33,IF(H68='دفتر روزنامه'!$F$32,'دفتر روزنامه'!$G$33,"ـــــ"))</f>
        <v>ـــــ</v>
      </c>
      <c r="N79" s="156"/>
      <c r="O79" s="154"/>
      <c r="P79" s="88">
        <f>'دفتر روزنامه'!$H$31</f>
        <v>9</v>
      </c>
    </row>
    <row r="80" spans="8:16" ht="12">
      <c r="H80" s="85">
        <f t="shared" si="10"/>
        <v>0</v>
      </c>
      <c r="I80" s="80" t="str">
        <f t="shared" si="9"/>
        <v>ــــ</v>
      </c>
      <c r="J80" s="80">
        <f>IF(H68='دفتر روزنامه'!$F$35,'دفتر روزنامه'!$C$35,0)</f>
        <v>0</v>
      </c>
      <c r="K80" s="80">
        <f>IF(H68='دفتر روزنامه'!$F$34,'دفتر روزنامه'!$D$34,0)</f>
        <v>0</v>
      </c>
      <c r="L80" s="86"/>
      <c r="M80" s="87" t="str">
        <f>IF(H68='دفتر روزنامه'!$F$34,'دفتر روزنامه'!$G$36,IF(H68='دفتر روزنامه'!$F$35,'دفتر روزنامه'!$G$36,"ـــــ"))</f>
        <v>ـــــ</v>
      </c>
      <c r="N80" s="156"/>
      <c r="O80" s="154"/>
      <c r="P80" s="88">
        <f>'دفتر روزنامه'!$H$34</f>
        <v>10</v>
      </c>
    </row>
    <row r="81" spans="8:16" ht="12">
      <c r="H81" s="85">
        <f t="shared" si="10"/>
        <v>0</v>
      </c>
      <c r="I81" s="80" t="str">
        <f t="shared" si="9"/>
        <v>ــــ</v>
      </c>
      <c r="J81" s="80">
        <f>IF(H68='دفتر روزنامه'!$F$38,'دفتر روزنامه'!$C$38,0)</f>
        <v>0</v>
      </c>
      <c r="K81" s="80">
        <f>IF(H68='دفتر روزنامه'!$F$37,'دفتر روزنامه'!$D$37,0)</f>
        <v>0</v>
      </c>
      <c r="L81" s="86"/>
      <c r="M81" s="87" t="str">
        <f>IF(H68='دفتر روزنامه'!$F$37,'دفتر روزنامه'!$G$39,IF(H68='دفتر روزنامه'!$F$38,'دفتر روزنامه'!$G$39,"ـــــ"))</f>
        <v>ـــــ</v>
      </c>
      <c r="N81" s="156"/>
      <c r="O81" s="154"/>
      <c r="P81" s="88">
        <f>'دفتر روزنامه'!$H$37</f>
        <v>11</v>
      </c>
    </row>
    <row r="82" spans="8:16" ht="12">
      <c r="H82" s="85">
        <f t="shared" si="10"/>
        <v>0</v>
      </c>
      <c r="I82" s="80" t="str">
        <f t="shared" si="9"/>
        <v>ــــ</v>
      </c>
      <c r="J82" s="80">
        <f>IF(H68='دفتر روزنامه'!$F$41,'دفتر روزنامه'!$C$41,0)</f>
        <v>0</v>
      </c>
      <c r="K82" s="80">
        <f>IF(H68='دفتر روزنامه'!$F$40,'دفتر روزنامه'!$D$40,0)</f>
        <v>0</v>
      </c>
      <c r="L82" s="86"/>
      <c r="M82" s="87" t="str">
        <f>IF(H68='دفتر روزنامه'!$F$40,'دفتر روزنامه'!$G$42,IF(H68='دفتر روزنامه'!$F$41,'دفتر روزنامه'!$G$42,"ـــــ"))</f>
        <v>ـــــ</v>
      </c>
      <c r="N82" s="156"/>
      <c r="O82" s="154"/>
      <c r="P82" s="88">
        <f>'دفتر روزنامه'!$H$40</f>
        <v>12</v>
      </c>
    </row>
    <row r="83" spans="8:16" ht="12">
      <c r="H83" s="85">
        <f t="shared" si="10"/>
        <v>0</v>
      </c>
      <c r="I83" s="80" t="str">
        <f t="shared" si="9"/>
        <v>ــــ</v>
      </c>
      <c r="J83" s="80">
        <f>IF(H68='دفتر روزنامه'!$F$44,'دفتر روزنامه'!$C$44,0)</f>
        <v>0</v>
      </c>
      <c r="K83" s="80">
        <f>IF(H68='دفتر روزنامه'!$F$43,'دفتر روزنامه'!$D$43,0)</f>
        <v>0</v>
      </c>
      <c r="L83" s="86"/>
      <c r="M83" s="87" t="str">
        <f>IF(H68='دفتر روزنامه'!$F$43,'دفتر روزنامه'!$G$45,IF(H68='دفتر روزنامه'!$F$44,'دفتر روزنامه'!$G$45,"ـــــ"))</f>
        <v>ـــــ</v>
      </c>
      <c r="N83" s="156"/>
      <c r="O83" s="154"/>
      <c r="P83" s="88">
        <f>'دفتر روزنامه'!$H$43</f>
        <v>13</v>
      </c>
    </row>
    <row r="84" spans="8:16" ht="12">
      <c r="H84" s="85">
        <f t="shared" si="10"/>
        <v>0</v>
      </c>
      <c r="I84" s="80" t="str">
        <f t="shared" si="9"/>
        <v>ــــ</v>
      </c>
      <c r="J84" s="80">
        <f>IF(H68='دفتر روزنامه'!$F$47,'دفتر روزنامه'!$C$47,0)</f>
        <v>0</v>
      </c>
      <c r="K84" s="80">
        <f>IF(H68='دفتر روزنامه'!$F$46,'دفتر روزنامه'!$D$46,0)</f>
        <v>0</v>
      </c>
      <c r="L84" s="86"/>
      <c r="M84" s="87" t="str">
        <f>IF(H68='دفتر روزنامه'!$F$46,'دفتر روزنامه'!$G$48,IF(H68='دفتر روزنامه'!$F$47,'دفتر روزنامه'!$G$48,"ـــــ"))</f>
        <v>ـــــ</v>
      </c>
      <c r="N84" s="156"/>
      <c r="O84" s="154"/>
      <c r="P84" s="88">
        <f>'دفتر روزنامه'!$H$46</f>
        <v>14</v>
      </c>
    </row>
    <row r="85" spans="8:16" ht="12">
      <c r="H85" s="85">
        <f t="shared" si="10"/>
        <v>330000</v>
      </c>
      <c r="I85" s="80" t="str">
        <f t="shared" si="9"/>
        <v>بد</v>
      </c>
      <c r="J85" s="80">
        <f>IF(H68='دفتر روزنامه'!$F$50,'دفتر روزنامه'!$C$50,0)</f>
        <v>0</v>
      </c>
      <c r="K85" s="80">
        <f>IF(H68='دفتر روزنامه'!$F$49,'دفتر روزنامه'!$D$49,0)</f>
        <v>330000</v>
      </c>
      <c r="L85" s="86"/>
      <c r="M85" s="87" t="str">
        <f>IF(H68='دفتر روزنامه'!$F$49,'دفتر روزنامه'!$G$51,IF(H68='دفتر روزنامه'!$F$50,'دفتر روزنامه'!$G$51,"ـــــ"))</f>
        <v>بابت فروش کالا و دریافت سفته بابت آن</v>
      </c>
      <c r="N85" s="156"/>
      <c r="O85" s="154"/>
      <c r="P85" s="88">
        <f>'دفتر روزنامه'!$H$49</f>
        <v>15</v>
      </c>
    </row>
    <row r="86" spans="8:16" ht="12">
      <c r="H86" s="85">
        <f t="shared" si="10"/>
        <v>330000</v>
      </c>
      <c r="I86" s="80" t="str">
        <f>IF(H85&gt;J86,"بد",IF(H86=0,"ــــ","بس"))</f>
        <v>بد</v>
      </c>
      <c r="J86" s="80">
        <f>IF(H68='دفتر روزنامه'!$F$53,'دفتر روزنامه'!$C$53,0)</f>
        <v>0</v>
      </c>
      <c r="K86" s="80">
        <f>IF(H68='دفتر روزنامه'!$F$52,'دفتر روزنامه'!$D$52,0)</f>
        <v>0</v>
      </c>
      <c r="L86" s="86"/>
      <c r="M86" s="87" t="str">
        <f>IF(H68='دفتر روزنامه'!$F$52,'دفتر روزنامه'!$G$54,IF(H68='دفتر روزنامه'!$F$53,'دفتر روزنامه'!$G$54,"ـــــ"))</f>
        <v>ـــــ</v>
      </c>
      <c r="N86" s="156"/>
      <c r="O86" s="154"/>
      <c r="P86" s="88">
        <f>'دفتر روزنامه'!$H$52</f>
        <v>16</v>
      </c>
    </row>
    <row r="87" spans="8:16" ht="12">
      <c r="H87" s="85">
        <f t="shared" si="10"/>
        <v>330000</v>
      </c>
      <c r="I87" s="80" t="str">
        <f>IF(H86&gt;J87,"بد",IF(H87=0,"ــــ","بس"))</f>
        <v>بد</v>
      </c>
      <c r="J87" s="80">
        <f>IF(H68='دفتر روزنامه'!$F$56,'دفتر روزنامه'!$C$56,0)</f>
        <v>0</v>
      </c>
      <c r="K87" s="80">
        <f>IF(H68='دفتر روزنامه'!$F$55,'دفتر روزنامه'!$D$55,0)</f>
        <v>0</v>
      </c>
      <c r="L87" s="86"/>
      <c r="M87" s="87" t="str">
        <f>IF(H68='دفتر روزنامه'!$F$55,'دفتر روزنامه'!$G$57,IF(H68='دفتر روزنامه'!$F$56,'دفتر روزنامه'!$G$57,"ـــــ"))</f>
        <v>ـــــ</v>
      </c>
      <c r="N87" s="156"/>
      <c r="O87" s="154"/>
      <c r="P87" s="88">
        <f>'دفتر روزنامه'!$H$55</f>
        <v>17</v>
      </c>
    </row>
    <row r="88" spans="8:16" ht="12">
      <c r="H88" s="85">
        <f t="shared" si="10"/>
        <v>330000</v>
      </c>
      <c r="I88" s="80" t="str">
        <f>IF(H87&gt;J88,"بد",IF(H88=0,"ــــ","بس"))</f>
        <v>بد</v>
      </c>
      <c r="J88" s="80">
        <f>IF(H68='دفتر روزنامه'!$F$59,'دفتر روزنامه'!$C$59,0)</f>
        <v>0</v>
      </c>
      <c r="K88" s="80">
        <f>IF(H68='دفتر روزنامه'!$F$58,'دفتر روزنامه'!$D$58,0)</f>
        <v>0</v>
      </c>
      <c r="L88" s="86"/>
      <c r="M88" s="87" t="str">
        <f>IF(H68='دفتر روزنامه'!$F$58,'دفتر روزنامه'!$G$60,IF(H68='دفتر روزنامه'!$F$59,'دفتر روزنامه'!$G$60,"ـــــ"))</f>
        <v>ـــــ</v>
      </c>
      <c r="N88" s="156"/>
      <c r="O88" s="154"/>
      <c r="P88" s="88">
        <f>'دفتر روزنامه'!$H$58</f>
        <v>18</v>
      </c>
    </row>
    <row r="89" spans="8:16" ht="12">
      <c r="H89" s="85">
        <f t="shared" si="10"/>
        <v>330000</v>
      </c>
      <c r="I89" s="80" t="str">
        <f>IF(H88&gt;J89,"بد",IF(H89=0,"ــــ","بس"))</f>
        <v>بد</v>
      </c>
      <c r="J89" s="80">
        <f>IF(H68='دفتر روزنامه'!$F$62,'دفتر روزنامه'!$C$62,0)</f>
        <v>0</v>
      </c>
      <c r="K89" s="80">
        <f>IF(H68='دفتر روزنامه'!$F$61,'دفتر روزنامه'!$D$61,0)</f>
        <v>0</v>
      </c>
      <c r="L89" s="86"/>
      <c r="M89" s="87" t="str">
        <f>IF(H68='دفتر روزنامه'!$F$61,'دفتر روزنامه'!$G$63,IF(H68='دفتر روزنامه'!$F$62,'دفتر روزنامه'!$G$63,"ـــــ"))</f>
        <v>ـــــ</v>
      </c>
      <c r="N89" s="156"/>
      <c r="O89" s="154"/>
      <c r="P89" s="88">
        <f>'دفتر روزنامه'!$H$61</f>
        <v>19</v>
      </c>
    </row>
    <row r="90" spans="8:16" ht="12.75" thickBot="1">
      <c r="H90" s="85">
        <f t="shared" si="10"/>
        <v>330000</v>
      </c>
      <c r="I90" s="80" t="str">
        <f>IF(H89&gt;J90,"بد",IF(H90=0,"ــــ","بس"))</f>
        <v>بد</v>
      </c>
      <c r="J90" s="80">
        <f>IF(H68='دفتر روزنامه'!$F$65,'دفتر روزنامه'!$C$65,0)</f>
        <v>0</v>
      </c>
      <c r="K90" s="80">
        <f>IF(H68='دفتر روزنامه'!$F$64,'دفتر روزنامه'!$D$64,0)</f>
        <v>0</v>
      </c>
      <c r="L90" s="86"/>
      <c r="M90" s="87" t="str">
        <f>IF(H68='دفتر روزنامه'!$F$64,'دفتر روزنامه'!$G$66,IF(H68='دفتر روزنامه'!$F$65,'دفتر روزنامه'!$G$66,"ـــــ"))</f>
        <v>ـــــ</v>
      </c>
      <c r="N90" s="159"/>
      <c r="O90" s="152"/>
      <c r="P90" s="88">
        <f>'دفتر روزنامه'!$H$64</f>
        <v>20</v>
      </c>
    </row>
    <row r="91" spans="8:16" ht="12.75" thickBot="1">
      <c r="H91" s="91">
        <f>H90</f>
        <v>330000</v>
      </c>
      <c r="I91" s="92"/>
      <c r="J91" s="93"/>
      <c r="K91" s="93"/>
      <c r="L91" s="92"/>
      <c r="M91" s="92"/>
      <c r="N91" s="92"/>
      <c r="O91" s="92"/>
      <c r="P91" s="94"/>
    </row>
    <row r="95" ht="12">
      <c r="M95" s="105"/>
    </row>
    <row r="96" spans="10:12" ht="28.5" thickBot="1">
      <c r="J96" s="170" t="s">
        <v>23</v>
      </c>
      <c r="K96" s="170"/>
      <c r="L96" s="170"/>
    </row>
    <row r="97" spans="8:16" ht="23.25">
      <c r="H97" s="66">
        <v>13</v>
      </c>
      <c r="I97" s="67" t="s">
        <v>3</v>
      </c>
      <c r="J97" s="68"/>
      <c r="K97" s="171" t="s">
        <v>26</v>
      </c>
      <c r="L97" s="171"/>
      <c r="M97" s="171"/>
      <c r="N97" s="174" t="s">
        <v>66</v>
      </c>
      <c r="O97" s="160" t="s">
        <v>24</v>
      </c>
      <c r="P97" s="162" t="s">
        <v>14</v>
      </c>
    </row>
    <row r="98" spans="8:16" ht="12">
      <c r="H98" s="168" t="s">
        <v>20</v>
      </c>
      <c r="I98" s="169" t="s">
        <v>19</v>
      </c>
      <c r="J98" s="169" t="s">
        <v>7</v>
      </c>
      <c r="K98" s="169" t="s">
        <v>6</v>
      </c>
      <c r="L98" s="172" t="s">
        <v>15</v>
      </c>
      <c r="M98" s="169" t="s">
        <v>2</v>
      </c>
      <c r="N98" s="175"/>
      <c r="O98" s="161"/>
      <c r="P98" s="163"/>
    </row>
    <row r="99" spans="8:16" ht="12">
      <c r="H99" s="168"/>
      <c r="I99" s="169"/>
      <c r="J99" s="169"/>
      <c r="K99" s="169"/>
      <c r="L99" s="173"/>
      <c r="M99" s="169"/>
      <c r="N99" s="166"/>
      <c r="O99" s="167"/>
      <c r="P99" s="164"/>
    </row>
    <row r="100" spans="8:16" ht="12">
      <c r="H100" s="106">
        <f>K100-J100</f>
        <v>0</v>
      </c>
      <c r="I100" s="80" t="str">
        <f>IF(H100&gt;J100,"بد",IF(H100=0,"ــــ","بس"))</f>
        <v>ــــ</v>
      </c>
      <c r="J100" s="80">
        <f>IF(H97='دفتر روزنامه'!$F$8,'دفتر روزنامه'!$C$8,0)</f>
        <v>0</v>
      </c>
      <c r="K100" s="80">
        <f>IF(H97='دفتر روزنامه'!$F$7,'دفتر روزنامه'!$D$7,0)</f>
        <v>0</v>
      </c>
      <c r="L100" s="86">
        <f>'دفتر روزنامه'!C94</f>
        <v>0</v>
      </c>
      <c r="M100" s="87" t="str">
        <f>IF(H97='دفتر روزنامه'!$F$7,'دفتر روزنامه'!$G$9,"ـــــ")</f>
        <v>ـــــ</v>
      </c>
      <c r="N100" s="155"/>
      <c r="O100" s="165"/>
      <c r="P100" s="88">
        <f>'دفتر روزنامه'!$H$7</f>
        <v>1</v>
      </c>
    </row>
    <row r="101" spans="8:16" ht="12">
      <c r="H101" s="106">
        <f>H100-J101+K101</f>
        <v>0</v>
      </c>
      <c r="I101" s="80" t="str">
        <f>IF(H101&gt;J101,"بد",IF(H101=0,"ــــ","بس"))</f>
        <v>ــــ</v>
      </c>
      <c r="J101" s="80">
        <f>IF(H97='دفتر روزنامه'!$F$11,'دفتر روزنامه'!$C$11,0)</f>
        <v>0</v>
      </c>
      <c r="K101" s="80">
        <f>IF(H97='دفتر روزنامه'!$F$10,'دفتر روزنامه'!$D$10,0)</f>
        <v>0</v>
      </c>
      <c r="L101" s="86"/>
      <c r="M101" s="87" t="str">
        <f>IF(H97='دفتر روزنامه'!$F$10,'دفتر روزنامه'!$G$12,IF(H97='دفتر روزنامه'!$F$11,'دفتر روزنامه'!$G$12,"ـــــ"))</f>
        <v>ـــــ</v>
      </c>
      <c r="N101" s="156"/>
      <c r="O101" s="154"/>
      <c r="P101" s="89">
        <f>'دفتر روزنامه'!$H$10</f>
        <v>2</v>
      </c>
    </row>
    <row r="102" spans="8:16" ht="12">
      <c r="H102" s="106">
        <f aca="true" t="shared" si="11" ref="H102:H119">H101-J102+K102</f>
        <v>0</v>
      </c>
      <c r="I102" s="80" t="str">
        <f>IF(H102&gt;J102,"بد",IF(H102=0,"ــــ","بس"))</f>
        <v>ــــ</v>
      </c>
      <c r="J102" s="80">
        <f>IF(H97='دفتر روزنامه'!$F$14,'دفتر روزنامه'!$C$14,0)</f>
        <v>0</v>
      </c>
      <c r="K102" s="80">
        <f>IF(H97='دفتر روزنامه'!$F$13,'دفتر روزنامه'!$D$13,0)</f>
        <v>0</v>
      </c>
      <c r="L102" s="86"/>
      <c r="M102" s="87" t="str">
        <f>IF(H97='دفتر روزنامه'!$F$13,'دفتر روزنامه'!$G$15,IF(H97='دفتر روزنامه'!$F$14,'دفتر روزنامه'!$G$15,"ـــــ"))</f>
        <v>ـــــ</v>
      </c>
      <c r="N102" s="156"/>
      <c r="O102" s="154"/>
      <c r="P102" s="88">
        <f>'دفتر روزنامه'!$H$13</f>
        <v>3</v>
      </c>
    </row>
    <row r="103" spans="8:16" ht="12">
      <c r="H103" s="106">
        <f t="shared" si="11"/>
        <v>120000</v>
      </c>
      <c r="I103" s="80" t="str">
        <f>IF(H103&gt;J103,"بد",IF(H103=0,"ــــ","بس"))</f>
        <v>بد</v>
      </c>
      <c r="J103" s="80">
        <f>IF(H97='دفتر روزنامه'!$F$17,'دفتر روزنامه'!$C$17,0)</f>
        <v>0</v>
      </c>
      <c r="K103" s="80">
        <f>IF(H97='دفتر روزنامه'!$F$16,'دفتر روزنامه'!$D$16,0)</f>
        <v>120000</v>
      </c>
      <c r="L103" s="86"/>
      <c r="M103" s="87" t="str">
        <f>IF(H97='دفتر روزنامه'!$F$16,'دفتر روزنامه'!$G$18,IF(H97='دفتر روزنامه'!$F$17,'دفتر روزنامه'!$G$18,"ـــــ"))</f>
        <v>بابت پرداخت بیمه سال بعد</v>
      </c>
      <c r="N103" s="156"/>
      <c r="O103" s="154"/>
      <c r="P103" s="88">
        <f>'دفتر روزنامه'!$H$16</f>
        <v>4</v>
      </c>
    </row>
    <row r="104" spans="8:16" ht="12">
      <c r="H104" s="106">
        <f t="shared" si="11"/>
        <v>120000</v>
      </c>
      <c r="I104" s="80" t="str">
        <f>IF(H103&gt;J104,"بد",IF(H104=0,"ــــ","بس"))</f>
        <v>بد</v>
      </c>
      <c r="J104" s="80">
        <f>IF(H97='دفتر روزنامه'!$F$20,'دفتر روزنامه'!$C$20,0)</f>
        <v>0</v>
      </c>
      <c r="K104" s="80">
        <f>IF(H97='دفتر روزنامه'!$F$19,'دفتر روزنامه'!$D$19,0)</f>
        <v>0</v>
      </c>
      <c r="L104" s="86"/>
      <c r="M104" s="87" t="str">
        <f>IF(H97='دفتر روزنامه'!$F$19,'دفتر روزنامه'!$G$21,IF(H97='دفتر روزنامه'!$F$20,'دفتر روزنامه'!$G$21,"ـــــ"))</f>
        <v>ـــــ</v>
      </c>
      <c r="N104" s="156"/>
      <c r="O104" s="154"/>
      <c r="P104" s="88">
        <f>'دفتر روزنامه'!$H$19</f>
        <v>5</v>
      </c>
    </row>
    <row r="105" spans="8:16" ht="12">
      <c r="H105" s="106">
        <f t="shared" si="11"/>
        <v>120000</v>
      </c>
      <c r="I105" s="80" t="str">
        <f aca="true" t="shared" si="12" ref="I105:I119">IF(H104&gt;J105,"بد",IF(H105=0,"ــــ","بس"))</f>
        <v>بد</v>
      </c>
      <c r="J105" s="80">
        <f>IF(H97='دفتر روزنامه'!$F$23,'دفتر روزنامه'!$C$23,0)</f>
        <v>0</v>
      </c>
      <c r="K105" s="80">
        <f>IF(H97='دفتر روزنامه'!$F$22,'دفتر روزنامه'!$D$22,0)</f>
        <v>0</v>
      </c>
      <c r="L105" s="86"/>
      <c r="M105" s="87" t="str">
        <f>IF(H97='دفتر روزنامه'!$F$22,'دفتر روزنامه'!$G$24,IF(H97='دفتر روزنامه'!$F$23,'دفتر روزنامه'!$G$24,"ـــــ"))</f>
        <v>ـــــ</v>
      </c>
      <c r="N105" s="156"/>
      <c r="O105" s="154"/>
      <c r="P105" s="88">
        <f>'دفتر روزنامه'!$H$22</f>
        <v>6</v>
      </c>
    </row>
    <row r="106" spans="8:16" ht="12">
      <c r="H106" s="106">
        <f t="shared" si="11"/>
        <v>120000</v>
      </c>
      <c r="I106" s="80" t="str">
        <f t="shared" si="12"/>
        <v>بد</v>
      </c>
      <c r="J106" s="80">
        <f>IF(H97='دفتر روزنامه'!$F$26,'دفتر روزنامه'!$C$26,0)</f>
        <v>0</v>
      </c>
      <c r="K106" s="80">
        <f>IF(H97='دفتر روزنامه'!$F$25,'دفتر روزنامه'!$D$25,0)</f>
        <v>0</v>
      </c>
      <c r="L106" s="86"/>
      <c r="M106" s="87" t="str">
        <f>IF(H97='دفتر روزنامه'!$F$25,'دفتر روزنامه'!$G$27,IF(H97='دفتر روزنامه'!$F$26,'دفتر روزنامه'!$G$27,"ـــــ"))</f>
        <v>ـــــ</v>
      </c>
      <c r="N106" s="156"/>
      <c r="O106" s="154"/>
      <c r="P106" s="88">
        <f>'دفتر روزنامه'!$H$25</f>
        <v>7</v>
      </c>
    </row>
    <row r="107" spans="8:16" ht="12">
      <c r="H107" s="106">
        <f t="shared" si="11"/>
        <v>120000</v>
      </c>
      <c r="I107" s="80" t="str">
        <f t="shared" si="12"/>
        <v>بد</v>
      </c>
      <c r="J107" s="80">
        <f>IF(H97='دفتر روزنامه'!$F$29,'دفتر روزنامه'!$C$29,0)</f>
        <v>0</v>
      </c>
      <c r="K107" s="80">
        <f>IF(H97='دفتر روزنامه'!$F$28,'دفتر روزنامه'!$D$28,0)</f>
        <v>0</v>
      </c>
      <c r="L107" s="86"/>
      <c r="M107" s="87" t="str">
        <f>IF(H97='دفتر روزنامه'!$F$28,'دفتر روزنامه'!$G$30,IF(H97='دفتر روزنامه'!$F$29,'دفتر روزنامه'!$G$30,"ـــــ"))</f>
        <v>ـــــ</v>
      </c>
      <c r="N107" s="156"/>
      <c r="O107" s="154"/>
      <c r="P107" s="88">
        <f>'دفتر روزنامه'!$H$28</f>
        <v>8</v>
      </c>
    </row>
    <row r="108" spans="8:16" ht="12">
      <c r="H108" s="106">
        <f t="shared" si="11"/>
        <v>120000</v>
      </c>
      <c r="I108" s="80" t="str">
        <f t="shared" si="12"/>
        <v>بد</v>
      </c>
      <c r="J108" s="80">
        <f>IF(H97='دفتر روزنامه'!$F$32,'دفتر روزنامه'!$C$32,0)</f>
        <v>0</v>
      </c>
      <c r="K108" s="80">
        <f>IF(H97='دفتر روزنامه'!$F$31,'دفتر روزنامه'!$D$31,0)</f>
        <v>0</v>
      </c>
      <c r="L108" s="86"/>
      <c r="M108" s="87" t="str">
        <f>IF(H97='دفتر روزنامه'!$F$31,'دفتر روزنامه'!$G$33,IF(H97='دفتر روزنامه'!$F$32,'دفتر روزنامه'!$G$33,"ـــــ"))</f>
        <v>ـــــ</v>
      </c>
      <c r="N108" s="156"/>
      <c r="O108" s="154"/>
      <c r="P108" s="88">
        <f>'دفتر روزنامه'!$H$31</f>
        <v>9</v>
      </c>
    </row>
    <row r="109" spans="8:16" ht="12">
      <c r="H109" s="106">
        <f t="shared" si="11"/>
        <v>120000</v>
      </c>
      <c r="I109" s="80" t="str">
        <f t="shared" si="12"/>
        <v>بد</v>
      </c>
      <c r="J109" s="80">
        <f>IF(H97='دفتر روزنامه'!$F$35,'دفتر روزنامه'!$C$35,0)</f>
        <v>0</v>
      </c>
      <c r="K109" s="80">
        <f>IF(H97='دفتر روزنامه'!$F$34,'دفتر روزنامه'!$D$34,0)</f>
        <v>0</v>
      </c>
      <c r="L109" s="86"/>
      <c r="M109" s="87" t="str">
        <f>IF(H97='دفتر روزنامه'!$F$34,'دفتر روزنامه'!$G$36,IF(H97='دفتر روزنامه'!$F$35,'دفتر روزنامه'!$G$36,"ـــــ"))</f>
        <v>ـــــ</v>
      </c>
      <c r="N109" s="156"/>
      <c r="O109" s="154"/>
      <c r="P109" s="88">
        <f>'دفتر روزنامه'!$H$34</f>
        <v>10</v>
      </c>
    </row>
    <row r="110" spans="8:16" ht="12">
      <c r="H110" s="106">
        <f t="shared" si="11"/>
        <v>120000</v>
      </c>
      <c r="I110" s="80" t="str">
        <f t="shared" si="12"/>
        <v>بد</v>
      </c>
      <c r="J110" s="80">
        <f>IF(H97='دفتر روزنامه'!$F$38,'دفتر روزنامه'!$C$38,0)</f>
        <v>0</v>
      </c>
      <c r="K110" s="80">
        <f>IF(H97='دفتر روزنامه'!$F$37,'دفتر روزنامه'!$D$37,0)</f>
        <v>0</v>
      </c>
      <c r="L110" s="86"/>
      <c r="M110" s="87" t="str">
        <f>IF(H97='دفتر روزنامه'!$F$37,'دفتر روزنامه'!$G$39,IF(H97='دفتر روزنامه'!$F$38,'دفتر روزنامه'!$G$39,"ـــــ"))</f>
        <v>ـــــ</v>
      </c>
      <c r="N110" s="156"/>
      <c r="O110" s="154"/>
      <c r="P110" s="88">
        <f>'دفتر روزنامه'!$H$37</f>
        <v>11</v>
      </c>
    </row>
    <row r="111" spans="8:16" ht="12">
      <c r="H111" s="106">
        <f t="shared" si="11"/>
        <v>120000</v>
      </c>
      <c r="I111" s="80" t="str">
        <f t="shared" si="12"/>
        <v>بد</v>
      </c>
      <c r="J111" s="80">
        <f>IF(H97='دفتر روزنامه'!$F$41,'دفتر روزنامه'!$C$41,0)</f>
        <v>0</v>
      </c>
      <c r="K111" s="80">
        <f>IF(H97='دفتر روزنامه'!$F$40,'دفتر روزنامه'!$D$40,0)</f>
        <v>0</v>
      </c>
      <c r="L111" s="86"/>
      <c r="M111" s="87" t="str">
        <f>IF(H97='دفتر روزنامه'!$F$40,'دفتر روزنامه'!$G$42,IF(H97='دفتر روزنامه'!$F$41,'دفتر روزنامه'!$G$42,"ـــــ"))</f>
        <v>ـــــ</v>
      </c>
      <c r="N111" s="156"/>
      <c r="O111" s="154"/>
      <c r="P111" s="88">
        <f>'دفتر روزنامه'!$H$40</f>
        <v>12</v>
      </c>
    </row>
    <row r="112" spans="8:16" ht="12">
      <c r="H112" s="106">
        <f t="shared" si="11"/>
        <v>120000</v>
      </c>
      <c r="I112" s="80" t="str">
        <f t="shared" si="12"/>
        <v>بد</v>
      </c>
      <c r="J112" s="80">
        <f>IF(H97='دفتر روزنامه'!$F$44,'دفتر روزنامه'!$C$44,0)</f>
        <v>0</v>
      </c>
      <c r="K112" s="80">
        <f>IF(H97='دفتر روزنامه'!$F$43,'دفتر روزنامه'!$D$43,0)</f>
        <v>0</v>
      </c>
      <c r="L112" s="86"/>
      <c r="M112" s="87" t="str">
        <f>IF(H97='دفتر روزنامه'!$F$43,'دفتر روزنامه'!$G$45,IF(H97='دفتر روزنامه'!$F$44,'دفتر روزنامه'!$G$45,"ـــــ"))</f>
        <v>ـــــ</v>
      </c>
      <c r="N112" s="156"/>
      <c r="O112" s="154"/>
      <c r="P112" s="88">
        <f>'دفتر روزنامه'!$H$43</f>
        <v>13</v>
      </c>
    </row>
    <row r="113" spans="8:16" ht="12">
      <c r="H113" s="106">
        <f t="shared" si="11"/>
        <v>120000</v>
      </c>
      <c r="I113" s="80" t="str">
        <f t="shared" si="12"/>
        <v>بد</v>
      </c>
      <c r="J113" s="80">
        <f>IF(H97='دفتر روزنامه'!$F$47,'دفتر روزنامه'!$C$47,0)</f>
        <v>0</v>
      </c>
      <c r="K113" s="80">
        <f>IF(H97='دفتر روزنامه'!$F$46,'دفتر روزنامه'!$D$46,0)</f>
        <v>0</v>
      </c>
      <c r="L113" s="86"/>
      <c r="M113" s="87" t="str">
        <f>IF(H97='دفتر روزنامه'!$F$46,'دفتر روزنامه'!$G$48,IF(H97='دفتر روزنامه'!$F$47,'دفتر روزنامه'!$G$48,"ـــــ"))</f>
        <v>ـــــ</v>
      </c>
      <c r="N113" s="156"/>
      <c r="O113" s="154"/>
      <c r="P113" s="88">
        <f>'دفتر روزنامه'!$H$46</f>
        <v>14</v>
      </c>
    </row>
    <row r="114" spans="8:16" ht="12">
      <c r="H114" s="106">
        <f t="shared" si="11"/>
        <v>120000</v>
      </c>
      <c r="I114" s="80" t="str">
        <f t="shared" si="12"/>
        <v>بد</v>
      </c>
      <c r="J114" s="80">
        <f>IF(H97='دفتر روزنامه'!$F$50,'دفتر روزنامه'!$C$50,0)</f>
        <v>0</v>
      </c>
      <c r="K114" s="80">
        <f>IF(H97='دفتر روزنامه'!$F$49,'دفتر روزنامه'!$D$49,0)</f>
        <v>0</v>
      </c>
      <c r="L114" s="86"/>
      <c r="M114" s="87" t="str">
        <f>IF(H97='دفتر روزنامه'!$F$49,'دفتر روزنامه'!$G$51,IF(H97='دفتر روزنامه'!$F$50,'دفتر روزنامه'!$G$51,"ـــــ"))</f>
        <v>ـــــ</v>
      </c>
      <c r="N114" s="156"/>
      <c r="O114" s="154"/>
      <c r="P114" s="88">
        <f>'دفتر روزنامه'!$H$49</f>
        <v>15</v>
      </c>
    </row>
    <row r="115" spans="8:16" ht="12">
      <c r="H115" s="106">
        <f t="shared" si="11"/>
        <v>120000</v>
      </c>
      <c r="I115" s="80" t="str">
        <f t="shared" si="12"/>
        <v>بد</v>
      </c>
      <c r="J115" s="80">
        <f>IF(H97='دفتر روزنامه'!$F$53,'دفتر روزنامه'!$C$53,0)</f>
        <v>0</v>
      </c>
      <c r="K115" s="80">
        <f>IF(H97='دفتر روزنامه'!$F$52,'دفتر روزنامه'!$D$52,0)</f>
        <v>0</v>
      </c>
      <c r="L115" s="86"/>
      <c r="M115" s="87" t="str">
        <f>IF(H97='دفتر روزنامه'!$F$52,'دفتر روزنامه'!$G$54,IF(H97='دفتر روزنامه'!$F$53,'دفتر روزنامه'!$G$54,"ـــــ"))</f>
        <v>ـــــ</v>
      </c>
      <c r="N115" s="156"/>
      <c r="O115" s="154"/>
      <c r="P115" s="88">
        <f>'دفتر روزنامه'!$H$52</f>
        <v>16</v>
      </c>
    </row>
    <row r="116" spans="8:16" ht="12">
      <c r="H116" s="106">
        <f t="shared" si="11"/>
        <v>120000</v>
      </c>
      <c r="I116" s="80" t="str">
        <f t="shared" si="12"/>
        <v>بد</v>
      </c>
      <c r="J116" s="80">
        <f>IF(H97='دفتر روزنامه'!$F$56,'دفتر روزنامه'!$C$56,0)</f>
        <v>0</v>
      </c>
      <c r="K116" s="80">
        <f>IF(H97='دفتر روزنامه'!$F$55,'دفتر روزنامه'!$D$55,0)</f>
        <v>0</v>
      </c>
      <c r="L116" s="86"/>
      <c r="M116" s="87" t="str">
        <f>IF(H97='دفتر روزنامه'!$F$55,'دفتر روزنامه'!$G$57,IF(H97='دفتر روزنامه'!$F$56,'دفتر روزنامه'!$G$57,"ـــــ"))</f>
        <v>ـــــ</v>
      </c>
      <c r="N116" s="156"/>
      <c r="O116" s="154"/>
      <c r="P116" s="88">
        <f>'دفتر روزنامه'!$H$55</f>
        <v>17</v>
      </c>
    </row>
    <row r="117" spans="8:16" ht="12">
      <c r="H117" s="106">
        <f t="shared" si="11"/>
        <v>120000</v>
      </c>
      <c r="I117" s="80" t="str">
        <f t="shared" si="12"/>
        <v>بد</v>
      </c>
      <c r="J117" s="80">
        <f>IF(H97='دفتر روزنامه'!$F$59,'دفتر روزنامه'!$C$59,0)</f>
        <v>0</v>
      </c>
      <c r="K117" s="80">
        <f>IF(H97='دفتر روزنامه'!$F$58,'دفتر روزنامه'!$D$58,0)</f>
        <v>0</v>
      </c>
      <c r="L117" s="86"/>
      <c r="M117" s="87" t="str">
        <f>IF(H97='دفتر روزنامه'!$F$58,'دفتر روزنامه'!$G$60,IF(H97='دفتر روزنامه'!$F$59,'دفتر روزنامه'!$G$60,"ـــــ"))</f>
        <v>ـــــ</v>
      </c>
      <c r="N117" s="156"/>
      <c r="O117" s="154"/>
      <c r="P117" s="88">
        <f>'دفتر روزنامه'!$H$58</f>
        <v>18</v>
      </c>
    </row>
    <row r="118" spans="8:16" ht="12">
      <c r="H118" s="106">
        <f t="shared" si="11"/>
        <v>120000</v>
      </c>
      <c r="I118" s="80" t="str">
        <f t="shared" si="12"/>
        <v>بد</v>
      </c>
      <c r="J118" s="80">
        <f>IF(H97='دفتر روزنامه'!$F$62,'دفتر روزنامه'!$C$62,0)</f>
        <v>0</v>
      </c>
      <c r="K118" s="80">
        <f>IF(H97='دفتر روزنامه'!$F$61,'دفتر روزنامه'!$D$61,0)</f>
        <v>0</v>
      </c>
      <c r="L118" s="86"/>
      <c r="M118" s="87" t="str">
        <f>IF(H97='دفتر روزنامه'!$F$61,'دفتر روزنامه'!$G$63,IF(H97='دفتر روزنامه'!$F$62,'دفتر روزنامه'!$G$63,"ـــــ"))</f>
        <v>ـــــ</v>
      </c>
      <c r="N118" s="156"/>
      <c r="O118" s="154"/>
      <c r="P118" s="88">
        <f>'دفتر روزنامه'!$H$61</f>
        <v>19</v>
      </c>
    </row>
    <row r="119" spans="8:16" ht="12.75" thickBot="1">
      <c r="H119" s="106">
        <f t="shared" si="11"/>
        <v>120000</v>
      </c>
      <c r="I119" s="80" t="str">
        <f t="shared" si="12"/>
        <v>بد</v>
      </c>
      <c r="J119" s="80">
        <f>IF(H97='دفتر روزنامه'!$F$65,'دفتر روزنامه'!$C$65,0)</f>
        <v>0</v>
      </c>
      <c r="K119" s="80">
        <f>IF(H97='دفتر روزنامه'!$F$64,'دفتر روزنامه'!$D$64,0)</f>
        <v>0</v>
      </c>
      <c r="L119" s="86"/>
      <c r="M119" s="87" t="str">
        <f>IF(H97='دفتر روزنامه'!$F$64,'دفتر روزنامه'!$G$66,IF(H97='دفتر روزنامه'!$F$65,'دفتر روزنامه'!$G$66,"ـــــ"))</f>
        <v>ـــــ</v>
      </c>
      <c r="N119" s="159"/>
      <c r="O119" s="152"/>
      <c r="P119" s="88">
        <f>'دفتر روزنامه'!$H$64</f>
        <v>20</v>
      </c>
    </row>
    <row r="120" spans="8:16" ht="12.75" thickBot="1">
      <c r="H120" s="107">
        <f>H119</f>
        <v>120000</v>
      </c>
      <c r="I120" s="92"/>
      <c r="J120" s="93"/>
      <c r="K120" s="93"/>
      <c r="L120" s="92"/>
      <c r="M120" s="92"/>
      <c r="N120" s="92"/>
      <c r="O120" s="92"/>
      <c r="P120" s="94"/>
    </row>
    <row r="126" spans="10:12" ht="28.5" thickBot="1">
      <c r="J126" s="170" t="s">
        <v>23</v>
      </c>
      <c r="K126" s="170"/>
      <c r="L126" s="170"/>
    </row>
    <row r="127" spans="8:16" ht="23.25">
      <c r="H127" s="66">
        <v>14</v>
      </c>
      <c r="I127" s="67" t="s">
        <v>3</v>
      </c>
      <c r="J127" s="68"/>
      <c r="K127" s="171" t="s">
        <v>26</v>
      </c>
      <c r="L127" s="171"/>
      <c r="M127" s="171"/>
      <c r="N127" s="174" t="s">
        <v>67</v>
      </c>
      <c r="O127" s="160" t="s">
        <v>24</v>
      </c>
      <c r="P127" s="162" t="s">
        <v>14</v>
      </c>
    </row>
    <row r="128" spans="8:16" ht="12">
      <c r="H128" s="168" t="s">
        <v>20</v>
      </c>
      <c r="I128" s="169" t="s">
        <v>19</v>
      </c>
      <c r="J128" s="169" t="s">
        <v>7</v>
      </c>
      <c r="K128" s="169" t="s">
        <v>6</v>
      </c>
      <c r="L128" s="172" t="s">
        <v>15</v>
      </c>
      <c r="M128" s="169" t="s">
        <v>2</v>
      </c>
      <c r="N128" s="175"/>
      <c r="O128" s="161"/>
      <c r="P128" s="163"/>
    </row>
    <row r="129" spans="8:16" ht="12">
      <c r="H129" s="168"/>
      <c r="I129" s="169"/>
      <c r="J129" s="169"/>
      <c r="K129" s="169"/>
      <c r="L129" s="173"/>
      <c r="M129" s="169"/>
      <c r="N129" s="166"/>
      <c r="O129" s="167"/>
      <c r="P129" s="164"/>
    </row>
    <row r="130" spans="8:16" ht="12">
      <c r="H130" s="85">
        <f>K130-J130</f>
        <v>0</v>
      </c>
      <c r="I130" s="80" t="str">
        <f>IF(H130&gt;J130,"بد",IF(H130=0,"ــــ","بس"))</f>
        <v>ــــ</v>
      </c>
      <c r="J130" s="80">
        <f>IF(H127='دفتر روزنامه'!$F$8,'دفتر روزنامه'!$C$8,0)</f>
        <v>0</v>
      </c>
      <c r="K130" s="80">
        <f>IF(H127='دفتر روزنامه'!$F$7,'دفتر روزنامه'!$D$7,0)</f>
        <v>0</v>
      </c>
      <c r="L130" s="86">
        <f>'دفتر روزنامه'!C124</f>
        <v>0</v>
      </c>
      <c r="M130" s="87" t="str">
        <f>IF(H127='دفتر روزنامه'!$F$7,'دفتر روزنامه'!$G$9,"ـــــ")</f>
        <v>ـــــ</v>
      </c>
      <c r="N130" s="155"/>
      <c r="O130" s="165"/>
      <c r="P130" s="88">
        <f>'دفتر روزنامه'!$H$7</f>
        <v>1</v>
      </c>
    </row>
    <row r="131" spans="8:16" ht="12">
      <c r="H131" s="85">
        <f>H130-J131+K131</f>
        <v>0</v>
      </c>
      <c r="I131" s="80" t="str">
        <f>IF(H131&gt;J131,"بد",IF(H131=0,"ــــ","بس"))</f>
        <v>ــــ</v>
      </c>
      <c r="J131" s="80">
        <f>IF(H127='دفتر روزنامه'!$F$11,'دفتر روزنامه'!$C$11,0)</f>
        <v>0</v>
      </c>
      <c r="K131" s="80">
        <f>IF(H127='دفتر روزنامه'!$F$10,'دفتر روزنامه'!$D$10,0)</f>
        <v>0</v>
      </c>
      <c r="L131" s="86"/>
      <c r="M131" s="87" t="str">
        <f>IF(H127='دفتر روزنامه'!$F$10,'دفتر روزنامه'!$G$12,IF(H127='دفتر روزنامه'!$F$11,'دفتر روزنامه'!$G$12,"ـــــ"))</f>
        <v>ـــــ</v>
      </c>
      <c r="N131" s="156"/>
      <c r="O131" s="154"/>
      <c r="P131" s="89">
        <f>'دفتر روزنامه'!$H$10</f>
        <v>2</v>
      </c>
    </row>
    <row r="132" spans="8:16" ht="12">
      <c r="H132" s="85">
        <f aca="true" t="shared" si="13" ref="H132:H149">H131-J132+K132</f>
        <v>180000</v>
      </c>
      <c r="I132" s="80" t="str">
        <f>IF(H132&gt;J132,"بد",IF(H132=0,"ــــ","بس"))</f>
        <v>بد</v>
      </c>
      <c r="J132" s="80">
        <f>IF(H127='دفتر روزنامه'!$F$14,'دفتر روزنامه'!$C$14,0)</f>
        <v>0</v>
      </c>
      <c r="K132" s="80">
        <f>IF(H127='دفتر روزنامه'!$F$13,'دفتر روزنامه'!$D$13,0)</f>
        <v>180000</v>
      </c>
      <c r="L132" s="86"/>
      <c r="M132" s="87" t="str">
        <f>IF(H127='دفتر روزنامه'!$F$13,'دفتر روزنامه'!$G$15,IF(H127='دفتر روزنامه'!$F$14,'دفتر روزنامه'!$G$15,"ـــــ"))</f>
        <v>بابت پرداخت اجاره سه ماهه بعد</v>
      </c>
      <c r="N132" s="156"/>
      <c r="O132" s="154"/>
      <c r="P132" s="88">
        <f>'دفتر روزنامه'!$H$13</f>
        <v>3</v>
      </c>
    </row>
    <row r="133" spans="8:16" ht="12">
      <c r="H133" s="85">
        <f t="shared" si="13"/>
        <v>180000</v>
      </c>
      <c r="I133" s="80" t="str">
        <f>IF(H132&gt;J133,"بد",IF(H133=0,"ــــ","بس"))</f>
        <v>بد</v>
      </c>
      <c r="J133" s="80">
        <f>IF(H127='دفتر روزنامه'!$F$17,'دفتر روزنامه'!$C$17,0)</f>
        <v>0</v>
      </c>
      <c r="K133" s="80">
        <f>IF(H127='دفتر روزنامه'!$F$16,'دفتر روزنامه'!$D$16,0)</f>
        <v>0</v>
      </c>
      <c r="L133" s="86"/>
      <c r="M133" s="87" t="str">
        <f>IF(H127='دفتر روزنامه'!$F$16,'دفتر روزنامه'!$G$18,IF(H127='دفتر روزنامه'!$F$17,'دفتر روزنامه'!$G$18,"ـــــ"))</f>
        <v>ـــــ</v>
      </c>
      <c r="N133" s="156"/>
      <c r="O133" s="154"/>
      <c r="P133" s="88">
        <f>'دفتر روزنامه'!$H$16</f>
        <v>4</v>
      </c>
    </row>
    <row r="134" spans="8:16" ht="12">
      <c r="H134" s="85">
        <f t="shared" si="13"/>
        <v>180000</v>
      </c>
      <c r="I134" s="80" t="str">
        <f aca="true" t="shared" si="14" ref="I134:I149">IF(H133&gt;J134,"بد",IF(H134=0,"ــــ","بس"))</f>
        <v>بد</v>
      </c>
      <c r="J134" s="80">
        <f>IF(H127='دفتر روزنامه'!$F$20,'دفتر روزنامه'!$C$20,0)</f>
        <v>0</v>
      </c>
      <c r="K134" s="80">
        <f>IF(H127='دفتر روزنامه'!$F$19,'دفتر روزنامه'!$D$19,0)</f>
        <v>0</v>
      </c>
      <c r="L134" s="86"/>
      <c r="M134" s="87" t="str">
        <f>IF(H127='دفتر روزنامه'!$F$19,'دفتر روزنامه'!$G$21,IF(H127='دفتر روزنامه'!$F$20,'دفتر روزنامه'!$G$21,"ـــــ"))</f>
        <v>ـــــ</v>
      </c>
      <c r="N134" s="156"/>
      <c r="O134" s="154"/>
      <c r="P134" s="88">
        <f>'دفتر روزنامه'!$H$19</f>
        <v>5</v>
      </c>
    </row>
    <row r="135" spans="8:16" ht="12">
      <c r="H135" s="85">
        <f t="shared" si="13"/>
        <v>180000</v>
      </c>
      <c r="I135" s="80" t="str">
        <f t="shared" si="14"/>
        <v>بد</v>
      </c>
      <c r="J135" s="80">
        <f>IF(H127='دفتر روزنامه'!$F$23,'دفتر روزنامه'!$C$23,0)</f>
        <v>0</v>
      </c>
      <c r="K135" s="80">
        <f>IF(H127='دفتر روزنامه'!$F$22,'دفتر روزنامه'!$D$22,0)</f>
        <v>0</v>
      </c>
      <c r="L135" s="86"/>
      <c r="M135" s="87" t="str">
        <f>IF(H127='دفتر روزنامه'!$F$22,'دفتر روزنامه'!$G$24,IF(H127='دفتر روزنامه'!$F$23,'دفتر روزنامه'!$G$24,"ـــــ"))</f>
        <v>ـــــ</v>
      </c>
      <c r="N135" s="156"/>
      <c r="O135" s="154"/>
      <c r="P135" s="88">
        <f>'دفتر روزنامه'!$H$22</f>
        <v>6</v>
      </c>
    </row>
    <row r="136" spans="8:16" ht="12">
      <c r="H136" s="85">
        <f t="shared" si="13"/>
        <v>180000</v>
      </c>
      <c r="I136" s="80" t="str">
        <f t="shared" si="14"/>
        <v>بد</v>
      </c>
      <c r="J136" s="80">
        <f>IF(H127='دفتر روزنامه'!$F$26,'دفتر روزنامه'!$C$26,0)</f>
        <v>0</v>
      </c>
      <c r="K136" s="80">
        <f>IF(H127='دفتر روزنامه'!$F$25,'دفتر روزنامه'!$D$25,0)</f>
        <v>0</v>
      </c>
      <c r="L136" s="86"/>
      <c r="M136" s="87" t="str">
        <f>IF(H127='دفتر روزنامه'!$F$25,'دفتر روزنامه'!$G$27,IF(H127='دفتر روزنامه'!$F$26,'دفتر روزنامه'!$G$27,"ـــــ"))</f>
        <v>ـــــ</v>
      </c>
      <c r="N136" s="156"/>
      <c r="O136" s="154"/>
      <c r="P136" s="88">
        <f>'دفتر روزنامه'!$H$25</f>
        <v>7</v>
      </c>
    </row>
    <row r="137" spans="8:16" ht="12">
      <c r="H137" s="85">
        <f t="shared" si="13"/>
        <v>180000</v>
      </c>
      <c r="I137" s="80" t="str">
        <f t="shared" si="14"/>
        <v>بد</v>
      </c>
      <c r="J137" s="80">
        <f>IF(H127='دفتر روزنامه'!$F$29,'دفتر روزنامه'!$C$29,0)</f>
        <v>0</v>
      </c>
      <c r="K137" s="80">
        <f>IF(H127='دفتر روزنامه'!$F$28,'دفتر روزنامه'!$D$28,0)</f>
        <v>0</v>
      </c>
      <c r="L137" s="86"/>
      <c r="M137" s="87" t="str">
        <f>IF(H127='دفتر روزنامه'!$F$28,'دفتر روزنامه'!$G$30,IF(H127='دفتر روزنامه'!$F$29,'دفتر روزنامه'!$G$30,"ـــــ"))</f>
        <v>ـــــ</v>
      </c>
      <c r="N137" s="156"/>
      <c r="O137" s="154"/>
      <c r="P137" s="88">
        <f>'دفتر روزنامه'!$H$28</f>
        <v>8</v>
      </c>
    </row>
    <row r="138" spans="8:16" ht="12">
      <c r="H138" s="85">
        <f t="shared" si="13"/>
        <v>180000</v>
      </c>
      <c r="I138" s="80" t="str">
        <f t="shared" si="14"/>
        <v>بد</v>
      </c>
      <c r="J138" s="80">
        <f>IF(H127='دفتر روزنامه'!$F$32,'دفتر روزنامه'!$C$32,0)</f>
        <v>0</v>
      </c>
      <c r="K138" s="80">
        <f>IF(H127='دفتر روزنامه'!$F$31,'دفتر روزنامه'!$D$31,0)</f>
        <v>0</v>
      </c>
      <c r="L138" s="86"/>
      <c r="M138" s="87" t="str">
        <f>IF(H127='دفتر روزنامه'!$F$31,'دفتر روزنامه'!$G$33,IF(H127='دفتر روزنامه'!$F$32,'دفتر روزنامه'!$G$33,"ـــــ"))</f>
        <v>ـــــ</v>
      </c>
      <c r="N138" s="156"/>
      <c r="O138" s="154"/>
      <c r="P138" s="88">
        <f>'دفتر روزنامه'!$H$31</f>
        <v>9</v>
      </c>
    </row>
    <row r="139" spans="8:16" ht="12">
      <c r="H139" s="85">
        <f t="shared" si="13"/>
        <v>180000</v>
      </c>
      <c r="I139" s="80" t="str">
        <f t="shared" si="14"/>
        <v>بد</v>
      </c>
      <c r="J139" s="80">
        <f>IF(H127='دفتر روزنامه'!$F$35,'دفتر روزنامه'!$C$35,0)</f>
        <v>0</v>
      </c>
      <c r="K139" s="80">
        <f>IF(H127='دفتر روزنامه'!$F$34,'دفتر روزنامه'!$D$34,0)</f>
        <v>0</v>
      </c>
      <c r="L139" s="86"/>
      <c r="M139" s="87" t="str">
        <f>IF(H127='دفتر روزنامه'!$F$34,'دفتر روزنامه'!$G$36,IF(H127='دفتر روزنامه'!$F$35,'دفتر روزنامه'!$G$36,"ـــــ"))</f>
        <v>ـــــ</v>
      </c>
      <c r="N139" s="156"/>
      <c r="O139" s="154"/>
      <c r="P139" s="88">
        <f>'دفتر روزنامه'!$H$34</f>
        <v>10</v>
      </c>
    </row>
    <row r="140" spans="8:16" ht="12">
      <c r="H140" s="85">
        <f t="shared" si="13"/>
        <v>180000</v>
      </c>
      <c r="I140" s="80" t="str">
        <f t="shared" si="14"/>
        <v>بد</v>
      </c>
      <c r="J140" s="80">
        <f>IF(H127='دفتر روزنامه'!$F$38,'دفتر روزنامه'!$C$38,0)</f>
        <v>0</v>
      </c>
      <c r="K140" s="80">
        <f>IF(H127='دفتر روزنامه'!$F$37,'دفتر روزنامه'!$D$37,0)</f>
        <v>0</v>
      </c>
      <c r="L140" s="86"/>
      <c r="M140" s="87" t="str">
        <f>IF(H127='دفتر روزنامه'!$F$37,'دفتر روزنامه'!$G$39,IF(H127='دفتر روزنامه'!$F$38,'دفتر روزنامه'!$G$39,"ـــــ"))</f>
        <v>ـــــ</v>
      </c>
      <c r="N140" s="156"/>
      <c r="O140" s="154"/>
      <c r="P140" s="88">
        <f>'دفتر روزنامه'!$H$37</f>
        <v>11</v>
      </c>
    </row>
    <row r="141" spans="8:16" ht="12">
      <c r="H141" s="85">
        <f t="shared" si="13"/>
        <v>180000</v>
      </c>
      <c r="I141" s="80" t="str">
        <f t="shared" si="14"/>
        <v>بد</v>
      </c>
      <c r="J141" s="80">
        <f>IF(H127='دفتر روزنامه'!$F$41,'دفتر روزنامه'!$C$41,0)</f>
        <v>0</v>
      </c>
      <c r="K141" s="80">
        <f>IF(H127='دفتر روزنامه'!$F$40,'دفتر روزنامه'!$D$40,0)</f>
        <v>0</v>
      </c>
      <c r="L141" s="86"/>
      <c r="M141" s="87" t="str">
        <f>IF(H127='دفتر روزنامه'!$F$40,'دفتر روزنامه'!$G$42,IF(H127='دفتر روزنامه'!$F$41,'دفتر روزنامه'!$G$42,"ـــــ"))</f>
        <v>ـــــ</v>
      </c>
      <c r="N141" s="156"/>
      <c r="O141" s="154"/>
      <c r="P141" s="88">
        <f>'دفتر روزنامه'!$H$40</f>
        <v>12</v>
      </c>
    </row>
    <row r="142" spans="8:16" ht="12">
      <c r="H142" s="85">
        <f t="shared" si="13"/>
        <v>180000</v>
      </c>
      <c r="I142" s="80" t="str">
        <f t="shared" si="14"/>
        <v>بد</v>
      </c>
      <c r="J142" s="80">
        <f>IF(H127='دفتر روزنامه'!$F$44,'دفتر روزنامه'!$C$44,0)</f>
        <v>0</v>
      </c>
      <c r="K142" s="80">
        <f>IF(H127='دفتر روزنامه'!$F$43,'دفتر روزنامه'!$D$43,0)</f>
        <v>0</v>
      </c>
      <c r="L142" s="86"/>
      <c r="M142" s="87" t="str">
        <f>IF(H127='دفتر روزنامه'!$F$43,'دفتر روزنامه'!$G$45,IF(H127='دفتر روزنامه'!$F$44,'دفتر روزنامه'!$G$45,"ـــــ"))</f>
        <v>ـــــ</v>
      </c>
      <c r="N142" s="156"/>
      <c r="O142" s="154"/>
      <c r="P142" s="88">
        <f>'دفتر روزنامه'!$H$43</f>
        <v>13</v>
      </c>
    </row>
    <row r="143" spans="8:16" ht="12">
      <c r="H143" s="85">
        <f t="shared" si="13"/>
        <v>180000</v>
      </c>
      <c r="I143" s="80" t="str">
        <f t="shared" si="14"/>
        <v>بد</v>
      </c>
      <c r="J143" s="80">
        <f>IF(H127='دفتر روزنامه'!$F$47,'دفتر روزنامه'!$C$47,0)</f>
        <v>0</v>
      </c>
      <c r="K143" s="80">
        <f>IF(H127='دفتر روزنامه'!$F$46,'دفتر روزنامه'!$D$46,0)</f>
        <v>0</v>
      </c>
      <c r="L143" s="86"/>
      <c r="M143" s="87" t="str">
        <f>IF(H127='دفتر روزنامه'!$F$46,'دفتر روزنامه'!$G$48,IF(H127='دفتر روزنامه'!$F$47,'دفتر روزنامه'!$G$48,"ـــــ"))</f>
        <v>ـــــ</v>
      </c>
      <c r="N143" s="156"/>
      <c r="O143" s="154"/>
      <c r="P143" s="88">
        <f>'دفتر روزنامه'!$H$46</f>
        <v>14</v>
      </c>
    </row>
    <row r="144" spans="8:16" ht="12">
      <c r="H144" s="85">
        <f t="shared" si="13"/>
        <v>180000</v>
      </c>
      <c r="I144" s="80" t="str">
        <f t="shared" si="14"/>
        <v>بد</v>
      </c>
      <c r="J144" s="80">
        <f>IF(H127='دفتر روزنامه'!$F$50,'دفتر روزنامه'!$C$50,0)</f>
        <v>0</v>
      </c>
      <c r="K144" s="80">
        <f>IF(H127='دفتر روزنامه'!$F$49,'دفتر روزنامه'!$D$49,0)</f>
        <v>0</v>
      </c>
      <c r="L144" s="86"/>
      <c r="M144" s="87" t="str">
        <f>IF(H127='دفتر روزنامه'!$F$49,'دفتر روزنامه'!$G$51,IF(H127='دفتر روزنامه'!$F$50,'دفتر روزنامه'!$G$51,"ـــــ"))</f>
        <v>ـــــ</v>
      </c>
      <c r="N144" s="156"/>
      <c r="O144" s="154"/>
      <c r="P144" s="88">
        <f>'دفتر روزنامه'!$H$49</f>
        <v>15</v>
      </c>
    </row>
    <row r="145" spans="8:16" ht="12">
      <c r="H145" s="85">
        <f t="shared" si="13"/>
        <v>180000</v>
      </c>
      <c r="I145" s="80" t="str">
        <f t="shared" si="14"/>
        <v>بد</v>
      </c>
      <c r="J145" s="80">
        <f>IF(H127='دفتر روزنامه'!$F$53,'دفتر روزنامه'!$C$53,0)</f>
        <v>0</v>
      </c>
      <c r="K145" s="80">
        <f>IF(H127='دفتر روزنامه'!$F$52,'دفتر روزنامه'!$D$52,0)</f>
        <v>0</v>
      </c>
      <c r="L145" s="86"/>
      <c r="M145" s="87" t="str">
        <f>IF(H127='دفتر روزنامه'!$F$52,'دفتر روزنامه'!$G$54,IF(H127='دفتر روزنامه'!$F$53,'دفتر روزنامه'!$G$54,"ـــــ"))</f>
        <v>ـــــ</v>
      </c>
      <c r="N145" s="156"/>
      <c r="O145" s="154"/>
      <c r="P145" s="88">
        <f>'دفتر روزنامه'!$H$52</f>
        <v>16</v>
      </c>
    </row>
    <row r="146" spans="8:16" ht="12">
      <c r="H146" s="85">
        <f t="shared" si="13"/>
        <v>180000</v>
      </c>
      <c r="I146" s="80" t="str">
        <f t="shared" si="14"/>
        <v>بد</v>
      </c>
      <c r="J146" s="80">
        <f>IF(H127='دفتر روزنامه'!$F$56,'دفتر روزنامه'!$C$56,0)</f>
        <v>0</v>
      </c>
      <c r="K146" s="80">
        <f>IF(H127='دفتر روزنامه'!$F$55,'دفتر روزنامه'!$D$55,0)</f>
        <v>0</v>
      </c>
      <c r="L146" s="86"/>
      <c r="M146" s="87" t="str">
        <f>IF(H127='دفتر روزنامه'!$F$55,'دفتر روزنامه'!$G$57,IF(H127='دفتر روزنامه'!$F$56,'دفتر روزنامه'!$G$57,"ـــــ"))</f>
        <v>ـــــ</v>
      </c>
      <c r="N146" s="156"/>
      <c r="O146" s="154"/>
      <c r="P146" s="88">
        <f>'دفتر روزنامه'!$H$55</f>
        <v>17</v>
      </c>
    </row>
    <row r="147" spans="8:16" ht="12">
      <c r="H147" s="85">
        <f t="shared" si="13"/>
        <v>180000</v>
      </c>
      <c r="I147" s="80" t="str">
        <f t="shared" si="14"/>
        <v>بد</v>
      </c>
      <c r="J147" s="80">
        <f>IF(H127='دفتر روزنامه'!$F$59,'دفتر روزنامه'!$C$59,0)</f>
        <v>0</v>
      </c>
      <c r="K147" s="80">
        <f>IF(H127='دفتر روزنامه'!$F$58,'دفتر روزنامه'!$D$58,0)</f>
        <v>0</v>
      </c>
      <c r="L147" s="86"/>
      <c r="M147" s="87" t="str">
        <f>IF(H127='دفتر روزنامه'!$F$58,'دفتر روزنامه'!$G$60,IF(H127='دفتر روزنامه'!$F$59,'دفتر روزنامه'!$G$60,"ـــــ"))</f>
        <v>ـــــ</v>
      </c>
      <c r="N147" s="156"/>
      <c r="O147" s="154"/>
      <c r="P147" s="88">
        <f>'دفتر روزنامه'!$H$58</f>
        <v>18</v>
      </c>
    </row>
    <row r="148" spans="8:16" ht="12">
      <c r="H148" s="85">
        <f t="shared" si="13"/>
        <v>180000</v>
      </c>
      <c r="I148" s="80" t="str">
        <f t="shared" si="14"/>
        <v>بد</v>
      </c>
      <c r="J148" s="80">
        <f>IF(H127='دفتر روزنامه'!$F$62,'دفتر روزنامه'!$C$62,0)</f>
        <v>0</v>
      </c>
      <c r="K148" s="80">
        <f>IF(H127='دفتر روزنامه'!$F$61,'دفتر روزنامه'!$D$61,0)</f>
        <v>0</v>
      </c>
      <c r="L148" s="86"/>
      <c r="M148" s="87" t="str">
        <f>IF(H127='دفتر روزنامه'!$F$61,'دفتر روزنامه'!$G$63,IF(H127='دفتر روزنامه'!$F$62,'دفتر روزنامه'!$G$63,"ـــــ"))</f>
        <v>ـــــ</v>
      </c>
      <c r="N148" s="156"/>
      <c r="O148" s="154"/>
      <c r="P148" s="88">
        <f>'دفتر روزنامه'!$H$61</f>
        <v>19</v>
      </c>
    </row>
    <row r="149" spans="8:16" ht="12.75" thickBot="1">
      <c r="H149" s="85">
        <f t="shared" si="13"/>
        <v>180000</v>
      </c>
      <c r="I149" s="80" t="str">
        <f t="shared" si="14"/>
        <v>بد</v>
      </c>
      <c r="J149" s="80">
        <f>IF(H127='دفتر روزنامه'!$F$65,'دفتر روزنامه'!$C$65,0)</f>
        <v>0</v>
      </c>
      <c r="K149" s="80">
        <f>IF(H127='دفتر روزنامه'!$F$64,'دفتر روزنامه'!$D$64,0)</f>
        <v>0</v>
      </c>
      <c r="L149" s="86"/>
      <c r="M149" s="87" t="str">
        <f>IF(H127='دفتر روزنامه'!$F$64,'دفتر روزنامه'!$G$66,IF(H127='دفتر روزنامه'!$F$65,'دفتر روزنامه'!$G$66,"ـــــ"))</f>
        <v>ـــــ</v>
      </c>
      <c r="N149" s="159"/>
      <c r="O149" s="152"/>
      <c r="P149" s="88">
        <f>'دفتر روزنامه'!$H$64</f>
        <v>20</v>
      </c>
    </row>
    <row r="150" spans="8:16" ht="12.75" thickBot="1">
      <c r="H150" s="91">
        <f>H149</f>
        <v>180000</v>
      </c>
      <c r="I150" s="92"/>
      <c r="J150" s="93"/>
      <c r="K150" s="93"/>
      <c r="L150" s="92"/>
      <c r="M150" s="92"/>
      <c r="N150" s="92"/>
      <c r="O150" s="92"/>
      <c r="P150" s="94"/>
    </row>
    <row r="154" spans="10:12" ht="28.5" thickBot="1">
      <c r="J154" s="63" t="s">
        <v>23</v>
      </c>
      <c r="K154" s="63"/>
      <c r="L154" s="63"/>
    </row>
    <row r="155" spans="8:16" ht="23.25">
      <c r="H155" s="66">
        <v>15</v>
      </c>
      <c r="I155" s="67" t="s">
        <v>25</v>
      </c>
      <c r="J155" s="68"/>
      <c r="K155" s="69" t="s">
        <v>26</v>
      </c>
      <c r="L155" s="69"/>
      <c r="M155" s="69"/>
      <c r="N155" s="98" t="s">
        <v>68</v>
      </c>
      <c r="O155" s="95" t="s">
        <v>24</v>
      </c>
      <c r="P155" s="70" t="s">
        <v>14</v>
      </c>
    </row>
    <row r="156" spans="8:16" ht="33">
      <c r="H156" s="72" t="s">
        <v>20</v>
      </c>
      <c r="I156" s="73" t="s">
        <v>19</v>
      </c>
      <c r="J156" s="73" t="s">
        <v>7</v>
      </c>
      <c r="K156" s="73" t="s">
        <v>6</v>
      </c>
      <c r="L156" s="74" t="s">
        <v>15</v>
      </c>
      <c r="M156" s="73" t="s">
        <v>2</v>
      </c>
      <c r="N156" s="99"/>
      <c r="O156" s="96"/>
      <c r="P156" s="75"/>
    </row>
    <row r="157" spans="8:16" ht="23.25">
      <c r="H157" s="72"/>
      <c r="I157" s="73"/>
      <c r="J157" s="73"/>
      <c r="K157" s="73"/>
      <c r="L157" s="77"/>
      <c r="M157" s="73"/>
      <c r="N157" s="108"/>
      <c r="O157" s="109"/>
      <c r="P157" s="78"/>
    </row>
    <row r="158" spans="8:16" ht="12">
      <c r="H158" s="85">
        <f>K158-J158</f>
        <v>0</v>
      </c>
      <c r="I158" s="80" t="str">
        <f>IF(H158&gt;J158,"بد",IF(H158=0,"ــــ","بس"))</f>
        <v>ــــ</v>
      </c>
      <c r="J158" s="80">
        <f>IF(H155='دفتر روزنامه'!$F$8,'دفتر روزنامه'!$C$8,0)</f>
        <v>0</v>
      </c>
      <c r="K158" s="80">
        <f>IF(H155='دفتر روزنامه'!$F$7,'دفتر روزنامه'!$D$7,0)</f>
        <v>0</v>
      </c>
      <c r="L158" s="86">
        <f>'دفتر روزنامه'!C184</f>
        <v>0</v>
      </c>
      <c r="M158" s="87" t="str">
        <f>IF(H155='دفتر روزنامه'!$F$7,'دفتر روزنامه'!$G$9,"ـــــ")</f>
        <v>ـــــ</v>
      </c>
      <c r="N158" s="84"/>
      <c r="O158" s="100"/>
      <c r="P158" s="88">
        <f>'دفتر روزنامه'!$H$7</f>
        <v>1</v>
      </c>
    </row>
    <row r="159" spans="8:16" ht="12">
      <c r="H159" s="85">
        <f>H158-J159+K159</f>
        <v>0</v>
      </c>
      <c r="I159" s="80" t="str">
        <f aca="true" t="shared" si="15" ref="I159:I170">IF(H159&gt;J159,"بد",IF(H159=0,"ــــ","بس"))</f>
        <v>ــــ</v>
      </c>
      <c r="J159" s="80">
        <f>IF(H155='دفتر روزنامه'!$F$11,'دفتر روزنامه'!$C$11,0)</f>
        <v>0</v>
      </c>
      <c r="K159" s="80">
        <f>IF(H155='دفتر روزنامه'!$F$10,'دفتر روزنامه'!$D$10,0)</f>
        <v>0</v>
      </c>
      <c r="L159" s="86"/>
      <c r="M159" s="87" t="str">
        <f>IF(H155='دفتر روزنامه'!$F$10,'دفتر روزنامه'!$G$12,IF(H155='دفتر روزنامه'!$F$11,'دفتر روزنامه'!$G$12,"ـــــ"))</f>
        <v>ـــــ</v>
      </c>
      <c r="N159" s="87"/>
      <c r="O159" s="101"/>
      <c r="P159" s="89">
        <f>'دفتر روزنامه'!$H$10</f>
        <v>2</v>
      </c>
    </row>
    <row r="160" spans="8:16" ht="18" customHeight="1">
      <c r="H160" s="85">
        <f aca="true" t="shared" si="16" ref="H160:H177">H159-J160+K160</f>
        <v>0</v>
      </c>
      <c r="I160" s="80" t="str">
        <f t="shared" si="15"/>
        <v>ــــ</v>
      </c>
      <c r="J160" s="80">
        <f>IF(H155='دفتر روزنامه'!$F$14,'دفتر روزنامه'!$C$14,0)</f>
        <v>0</v>
      </c>
      <c r="K160" s="80">
        <f>IF(H155='دفتر روزنامه'!$F$13,'دفتر روزنامه'!$D$13,0)</f>
        <v>0</v>
      </c>
      <c r="L160" s="86"/>
      <c r="M160" s="87" t="str">
        <f>IF(H155='دفتر روزنامه'!$F$13,'دفتر روزنامه'!$G$15,IF(H155='دفتر روزنامه'!$F$14,'دفتر روزنامه'!$G$15,"ـــــ"))</f>
        <v>ـــــ</v>
      </c>
      <c r="N160" s="87"/>
      <c r="O160" s="101"/>
      <c r="P160" s="88">
        <f>'دفتر روزنامه'!$H$13</f>
        <v>3</v>
      </c>
    </row>
    <row r="161" spans="8:16" ht="12">
      <c r="H161" s="85">
        <f t="shared" si="16"/>
        <v>0</v>
      </c>
      <c r="I161" s="80" t="str">
        <f t="shared" si="15"/>
        <v>ــــ</v>
      </c>
      <c r="J161" s="80">
        <f>IF(H155='دفتر روزنامه'!$F$17,'دفتر روزنامه'!$C$17,0)</f>
        <v>0</v>
      </c>
      <c r="K161" s="80">
        <f>IF(H155='دفتر روزنامه'!$F$16,'دفتر روزنامه'!$D$16,0)</f>
        <v>0</v>
      </c>
      <c r="L161" s="86"/>
      <c r="M161" s="87" t="str">
        <f>IF(H155='دفتر روزنامه'!$F$16,'دفتر روزنامه'!$G$18,IF(H155='دفتر روزنامه'!$F$17,'دفتر روزنامه'!$G$18,"ـــــ"))</f>
        <v>ـــــ</v>
      </c>
      <c r="N161" s="87"/>
      <c r="O161" s="101"/>
      <c r="P161" s="88">
        <f>'دفتر روزنامه'!$H$16</f>
        <v>4</v>
      </c>
    </row>
    <row r="162" spans="8:16" ht="12">
      <c r="H162" s="85">
        <f t="shared" si="16"/>
        <v>0</v>
      </c>
      <c r="I162" s="80" t="str">
        <f t="shared" si="15"/>
        <v>ــــ</v>
      </c>
      <c r="J162" s="80">
        <f>IF(H155='دفتر روزنامه'!$F$20,'دفتر روزنامه'!$C$20,0)</f>
        <v>0</v>
      </c>
      <c r="K162" s="80">
        <f>IF(H155='دفتر روزنامه'!$F$19,'دفتر روزنامه'!$D$19,0)</f>
        <v>0</v>
      </c>
      <c r="L162" s="86"/>
      <c r="M162" s="87" t="str">
        <f>IF(H155='دفتر روزنامه'!$F$19,'دفتر روزنامه'!$G$21,IF(H155='دفتر روزنامه'!$F$20,'دفتر روزنامه'!$G$21,"ـــــ"))</f>
        <v>ـــــ</v>
      </c>
      <c r="N162" s="87"/>
      <c r="O162" s="101"/>
      <c r="P162" s="88">
        <f>'دفتر روزنامه'!$H$19</f>
        <v>5</v>
      </c>
    </row>
    <row r="163" spans="8:16" ht="12">
      <c r="H163" s="85">
        <f t="shared" si="16"/>
        <v>0</v>
      </c>
      <c r="I163" s="80" t="str">
        <f t="shared" si="15"/>
        <v>ــــ</v>
      </c>
      <c r="J163" s="80">
        <f>IF(H155='دفتر روزنامه'!$F$23,'دفتر روزنامه'!$C$23,0)</f>
        <v>0</v>
      </c>
      <c r="K163" s="80">
        <f>IF(H155='دفتر روزنامه'!$F$22,'دفتر روزنامه'!$D$22,0)</f>
        <v>0</v>
      </c>
      <c r="L163" s="86"/>
      <c r="M163" s="87" t="str">
        <f>IF(H155='دفتر روزنامه'!$F$22,'دفتر روزنامه'!$G$24,IF(H155='دفتر روزنامه'!$F$23,'دفتر روزنامه'!$G$24,"ـــــ"))</f>
        <v>ـــــ</v>
      </c>
      <c r="N163" s="87"/>
      <c r="O163" s="101"/>
      <c r="P163" s="88">
        <f>'دفتر روزنامه'!$H$22</f>
        <v>6</v>
      </c>
    </row>
    <row r="164" spans="8:16" ht="12">
      <c r="H164" s="85">
        <f t="shared" si="16"/>
        <v>0</v>
      </c>
      <c r="I164" s="80" t="str">
        <f t="shared" si="15"/>
        <v>ــــ</v>
      </c>
      <c r="J164" s="80">
        <f>IF(H155='دفتر روزنامه'!$F$26,'دفتر روزنامه'!$C$26,0)</f>
        <v>0</v>
      </c>
      <c r="K164" s="80">
        <f>IF(H155='دفتر روزنامه'!$F$25,'دفتر روزنامه'!$D$25,0)</f>
        <v>0</v>
      </c>
      <c r="L164" s="86"/>
      <c r="M164" s="87" t="str">
        <f>IF(H155='دفتر روزنامه'!$F$25,'دفتر روزنامه'!$G$27,IF(H155='دفتر روزنامه'!$F$26,'دفتر روزنامه'!$G$27,"ـــــ"))</f>
        <v>ـــــ</v>
      </c>
      <c r="N164" s="87"/>
      <c r="O164" s="101"/>
      <c r="P164" s="88">
        <f>'دفتر روزنامه'!$H$25</f>
        <v>7</v>
      </c>
    </row>
    <row r="165" spans="8:16" ht="12">
      <c r="H165" s="85">
        <f t="shared" si="16"/>
        <v>0</v>
      </c>
      <c r="I165" s="80" t="str">
        <f t="shared" si="15"/>
        <v>ــــ</v>
      </c>
      <c r="J165" s="80">
        <f>IF(H155='دفتر روزنامه'!$F$29,'دفتر روزنامه'!$C$29,0)</f>
        <v>0</v>
      </c>
      <c r="K165" s="80">
        <f>IF(H155='دفتر روزنامه'!$F$28,'دفتر روزنامه'!$D$28,0)</f>
        <v>0</v>
      </c>
      <c r="L165" s="86"/>
      <c r="M165" s="87" t="str">
        <f>IF(H155='دفتر روزنامه'!$F$28,'دفتر روزنامه'!$G$30,IF(H155='دفتر روزنامه'!$F$29,'دفتر روزنامه'!$G$30,"ـــــ"))</f>
        <v>ـــــ</v>
      </c>
      <c r="N165" s="87"/>
      <c r="O165" s="101"/>
      <c r="P165" s="88">
        <f>'دفتر روزنامه'!$H$28</f>
        <v>8</v>
      </c>
    </row>
    <row r="166" spans="8:16" ht="12">
      <c r="H166" s="85">
        <f t="shared" si="16"/>
        <v>0</v>
      </c>
      <c r="I166" s="80" t="str">
        <f t="shared" si="15"/>
        <v>ــــ</v>
      </c>
      <c r="J166" s="80">
        <f>IF(H155='دفتر روزنامه'!$F$32,'دفتر روزنامه'!$C$32,0)</f>
        <v>0</v>
      </c>
      <c r="K166" s="80">
        <f>IF(H155='دفتر روزنامه'!$F$31,'دفتر روزنامه'!$D$31,0)</f>
        <v>0</v>
      </c>
      <c r="L166" s="86"/>
      <c r="M166" s="87" t="str">
        <f>IF(H155='دفتر روزنامه'!$F$31,'دفتر روزنامه'!$G$33,IF(H155='دفتر روزنامه'!$F$32,'دفتر روزنامه'!$G$33,"ـــــ"))</f>
        <v>ـــــ</v>
      </c>
      <c r="N166" s="87"/>
      <c r="O166" s="101"/>
      <c r="P166" s="88">
        <f>'دفتر روزنامه'!$H$31</f>
        <v>9</v>
      </c>
    </row>
    <row r="167" spans="8:16" ht="12">
      <c r="H167" s="85">
        <f t="shared" si="16"/>
        <v>0</v>
      </c>
      <c r="I167" s="80" t="str">
        <f t="shared" si="15"/>
        <v>ــــ</v>
      </c>
      <c r="J167" s="80">
        <f>IF(H155='دفتر روزنامه'!$F$35,'دفتر روزنامه'!$C$35,0)</f>
        <v>0</v>
      </c>
      <c r="K167" s="80">
        <f>IF(H155='دفتر روزنامه'!$F$34,'دفتر روزنامه'!$D$34,0)</f>
        <v>0</v>
      </c>
      <c r="L167" s="86"/>
      <c r="M167" s="87" t="str">
        <f>IF(H155='دفتر روزنامه'!$F$34,'دفتر روزنامه'!$G$36,IF(H155='دفتر روزنامه'!$F$35,'دفتر روزنامه'!$G$36,"ـــــ"))</f>
        <v>ـــــ</v>
      </c>
      <c r="N167" s="87"/>
      <c r="O167" s="101"/>
      <c r="P167" s="88">
        <f>'دفتر روزنامه'!$H$34</f>
        <v>10</v>
      </c>
    </row>
    <row r="168" spans="8:16" ht="12">
      <c r="H168" s="85">
        <f t="shared" si="16"/>
        <v>0</v>
      </c>
      <c r="I168" s="80" t="str">
        <f t="shared" si="15"/>
        <v>ــــ</v>
      </c>
      <c r="J168" s="80">
        <f>IF(H155='دفتر روزنامه'!$F$38,'دفتر روزنامه'!$C$38,0)</f>
        <v>0</v>
      </c>
      <c r="K168" s="80">
        <f>IF(H155='دفتر روزنامه'!$F$37,'دفتر روزنامه'!$D$37,0)</f>
        <v>0</v>
      </c>
      <c r="L168" s="86"/>
      <c r="M168" s="87" t="str">
        <f>IF(H155='دفتر روزنامه'!$F$37,'دفتر روزنامه'!$G$39,IF(H155='دفتر روزنامه'!$F$38,'دفتر روزنامه'!$G$39,"ـــــ"))</f>
        <v>ـــــ</v>
      </c>
      <c r="N168" s="87"/>
      <c r="O168" s="101"/>
      <c r="P168" s="88">
        <f>'دفتر روزنامه'!$H$37</f>
        <v>11</v>
      </c>
    </row>
    <row r="169" spans="8:16" ht="12">
      <c r="H169" s="85">
        <f t="shared" si="16"/>
        <v>0</v>
      </c>
      <c r="I169" s="80" t="str">
        <f t="shared" si="15"/>
        <v>ــــ</v>
      </c>
      <c r="J169" s="80">
        <f>IF(H155='دفتر روزنامه'!$F$41,'دفتر روزنامه'!$C$41,0)</f>
        <v>0</v>
      </c>
      <c r="K169" s="80">
        <f>IF(H155='دفتر روزنامه'!$F$40,'دفتر روزنامه'!$D$40,0)</f>
        <v>0</v>
      </c>
      <c r="L169" s="86"/>
      <c r="M169" s="87" t="str">
        <f>IF(H155='دفتر روزنامه'!$F$40,'دفتر روزنامه'!$G$42,IF(H155='دفتر روزنامه'!$F$41,'دفتر روزنامه'!$G$42,"ـــــ"))</f>
        <v>ـــــ</v>
      </c>
      <c r="N169" s="87"/>
      <c r="O169" s="101"/>
      <c r="P169" s="88">
        <f>'دفتر روزنامه'!$H$40</f>
        <v>12</v>
      </c>
    </row>
    <row r="170" spans="8:16" ht="12">
      <c r="H170" s="85">
        <f t="shared" si="16"/>
        <v>300000</v>
      </c>
      <c r="I170" s="80" t="str">
        <f t="shared" si="15"/>
        <v>بد</v>
      </c>
      <c r="J170" s="80">
        <f>IF(H155='دفتر روزنامه'!$F$44,'دفتر روزنامه'!$C$44,0)</f>
        <v>0</v>
      </c>
      <c r="K170" s="80">
        <f>IF(H155='دفتر روزنامه'!$F$43,'دفتر روزنامه'!$D$43,0)</f>
        <v>300000</v>
      </c>
      <c r="L170" s="86"/>
      <c r="M170" s="87" t="str">
        <f>IF(H155='دفتر روزنامه'!$F$43,'دفتر روزنامه'!$G$45,IF(H155='دفتر روزنامه'!$F$44,'دفتر روزنامه'!$G$45,"ـــــ"))</f>
        <v>بابت پ پ خ ک</v>
      </c>
      <c r="N170" s="87"/>
      <c r="O170" s="101"/>
      <c r="P170" s="88">
        <f>'دفتر روزنامه'!$H$43</f>
        <v>13</v>
      </c>
    </row>
    <row r="171" spans="8:16" ht="12">
      <c r="H171" s="85">
        <f t="shared" si="16"/>
        <v>300000</v>
      </c>
      <c r="I171" s="80" t="str">
        <f>IF(H170&gt;J171,"بد",IF(H171=0,"ــــ","بس"))</f>
        <v>بد</v>
      </c>
      <c r="J171" s="80">
        <f>IF(H155='دفتر روزنامه'!$F$47,'دفتر روزنامه'!$C$47,0)</f>
        <v>0</v>
      </c>
      <c r="K171" s="80">
        <f>IF(H155='دفتر روزنامه'!$F$46,'دفتر روزنامه'!$D$46,0)</f>
        <v>0</v>
      </c>
      <c r="L171" s="86"/>
      <c r="M171" s="87" t="str">
        <f>IF(H155='دفتر روزنامه'!$F$46,'دفتر روزنامه'!$G$48,IF(H155='دفتر روزنامه'!$F$47,'دفتر روزنامه'!$G$48,"ـــــ"))</f>
        <v>ـــــ</v>
      </c>
      <c r="N171" s="87"/>
      <c r="O171" s="101"/>
      <c r="P171" s="88">
        <f>'دفتر روزنامه'!$H$46</f>
        <v>14</v>
      </c>
    </row>
    <row r="172" spans="8:16" ht="12">
      <c r="H172" s="85">
        <f t="shared" si="16"/>
        <v>300000</v>
      </c>
      <c r="I172" s="80" t="str">
        <f aca="true" t="shared" si="17" ref="I172:I177">IF(H171&gt;J172,"بد",IF(H172=0,"ــــ","بس"))</f>
        <v>بد</v>
      </c>
      <c r="J172" s="80">
        <f>IF(H155='دفتر روزنامه'!$F$50,'دفتر روزنامه'!$C$50,0)</f>
        <v>0</v>
      </c>
      <c r="K172" s="80">
        <f>IF(H155='دفتر روزنامه'!$F$49,'دفتر روزنامه'!$D$49,0)</f>
        <v>0</v>
      </c>
      <c r="L172" s="86"/>
      <c r="M172" s="87" t="str">
        <f>IF(H155='دفتر روزنامه'!$F$49,'دفتر روزنامه'!$G$51,IF(H155='دفتر روزنامه'!$F$50,'دفتر روزنامه'!$G$51,"ـــــ"))</f>
        <v>ـــــ</v>
      </c>
      <c r="N172" s="87"/>
      <c r="O172" s="101"/>
      <c r="P172" s="88">
        <f>'دفتر روزنامه'!$H$49</f>
        <v>15</v>
      </c>
    </row>
    <row r="173" spans="8:16" ht="12">
      <c r="H173" s="85">
        <f t="shared" si="16"/>
        <v>300000</v>
      </c>
      <c r="I173" s="80" t="str">
        <f t="shared" si="17"/>
        <v>بد</v>
      </c>
      <c r="J173" s="80">
        <f>IF(H155='دفتر روزنامه'!$F$53,'دفتر روزنامه'!$C$53,0)</f>
        <v>0</v>
      </c>
      <c r="K173" s="80">
        <f>IF(H155='دفتر روزنامه'!$F$52,'دفتر روزنامه'!$D$52,0)</f>
        <v>0</v>
      </c>
      <c r="L173" s="86"/>
      <c r="M173" s="87" t="str">
        <f>IF(H155='دفتر روزنامه'!$F$52,'دفتر روزنامه'!$G$54,IF(H155='دفتر روزنامه'!$F$53,'دفتر روزنامه'!$G$54,"ـــــ"))</f>
        <v>ـــــ</v>
      </c>
      <c r="N173" s="87"/>
      <c r="O173" s="101"/>
      <c r="P173" s="88">
        <f>'دفتر روزنامه'!$H$52</f>
        <v>16</v>
      </c>
    </row>
    <row r="174" spans="8:16" ht="12">
      <c r="H174" s="85">
        <f t="shared" si="16"/>
        <v>300000</v>
      </c>
      <c r="I174" s="80" t="str">
        <f t="shared" si="17"/>
        <v>بد</v>
      </c>
      <c r="J174" s="80">
        <f>IF(H155='دفتر روزنامه'!$F$56,'دفتر روزنامه'!$C$56,0)</f>
        <v>0</v>
      </c>
      <c r="K174" s="80">
        <f>IF(H155='دفتر روزنامه'!$F$55,'دفتر روزنامه'!$D$55,0)</f>
        <v>0</v>
      </c>
      <c r="L174" s="86"/>
      <c r="M174" s="87" t="str">
        <f>IF(H155='دفتر روزنامه'!$F$55,'دفتر روزنامه'!$G$57,IF(H155='دفتر روزنامه'!$F$56,'دفتر روزنامه'!$G$57,"ـــــ"))</f>
        <v>ـــــ</v>
      </c>
      <c r="N174" s="87"/>
      <c r="O174" s="101"/>
      <c r="P174" s="88">
        <f>'دفتر روزنامه'!$H$55</f>
        <v>17</v>
      </c>
    </row>
    <row r="175" spans="8:16" ht="12">
      <c r="H175" s="85">
        <f t="shared" si="16"/>
        <v>300000</v>
      </c>
      <c r="I175" s="80" t="str">
        <f t="shared" si="17"/>
        <v>بد</v>
      </c>
      <c r="J175" s="80">
        <f>IF(H155='دفتر روزنامه'!$F$59,'دفتر روزنامه'!$C$59,0)</f>
        <v>0</v>
      </c>
      <c r="K175" s="80">
        <f>IF(H155='دفتر روزنامه'!$F$58,'دفتر روزنامه'!$D$58,0)</f>
        <v>0</v>
      </c>
      <c r="L175" s="86"/>
      <c r="M175" s="87" t="str">
        <f>IF(H155='دفتر روزنامه'!$F$58,'دفتر روزنامه'!$G$60,IF(H155='دفتر روزنامه'!$F$59,'دفتر روزنامه'!$G$60,"ـــــ"))</f>
        <v>ـــــ</v>
      </c>
      <c r="N175" s="156"/>
      <c r="O175" s="154"/>
      <c r="P175" s="88">
        <f>'دفتر روزنامه'!$H$58</f>
        <v>18</v>
      </c>
    </row>
    <row r="176" spans="8:16" ht="12">
      <c r="H176" s="85">
        <f t="shared" si="16"/>
        <v>300000</v>
      </c>
      <c r="I176" s="80" t="str">
        <f t="shared" si="17"/>
        <v>بد</v>
      </c>
      <c r="J176" s="80">
        <f>IF(H155='دفتر روزنامه'!$F$62,'دفتر روزنامه'!$C$62,0)</f>
        <v>0</v>
      </c>
      <c r="K176" s="80">
        <f>IF(H155='دفتر روزنامه'!$F$61,'دفتر روزنامه'!$D$61,0)</f>
        <v>0</v>
      </c>
      <c r="L176" s="86"/>
      <c r="M176" s="87" t="str">
        <f>IF(H155='دفتر روزنامه'!$F$61,'دفتر روزنامه'!$G$63,IF(H155='دفتر روزنامه'!$F$62,'دفتر روزنامه'!$G$63,"ـــــ"))</f>
        <v>ـــــ</v>
      </c>
      <c r="N176" s="156"/>
      <c r="O176" s="154"/>
      <c r="P176" s="88">
        <f>'دفتر روزنامه'!$H$61</f>
        <v>19</v>
      </c>
    </row>
    <row r="177" spans="8:16" ht="12.75" thickBot="1">
      <c r="H177" s="85">
        <f t="shared" si="16"/>
        <v>300000</v>
      </c>
      <c r="I177" s="80" t="str">
        <f t="shared" si="17"/>
        <v>بد</v>
      </c>
      <c r="J177" s="80">
        <f>IF(H155='دفتر روزنامه'!$F$65,'دفتر روزنامه'!$C$65,0)</f>
        <v>0</v>
      </c>
      <c r="K177" s="80">
        <f>IF(H155='دفتر روزنامه'!$F$64,'دفتر روزنامه'!$D$64,0)</f>
        <v>0</v>
      </c>
      <c r="L177" s="86"/>
      <c r="M177" s="87" t="str">
        <f>IF(H155='دفتر روزنامه'!$F$64,'دفتر روزنامه'!$G$66,IF(H155='دفتر روزنامه'!$F$65,'دفتر روزنامه'!$G$66,"ـــــ"))</f>
        <v>ـــــ</v>
      </c>
      <c r="N177" s="159"/>
      <c r="O177" s="152"/>
      <c r="P177" s="88">
        <f>'دفتر روزنامه'!$H$64</f>
        <v>20</v>
      </c>
    </row>
    <row r="178" spans="8:16" ht="12.75" thickBot="1">
      <c r="H178" s="91">
        <f>H177</f>
        <v>300000</v>
      </c>
      <c r="I178" s="92"/>
      <c r="J178" s="93"/>
      <c r="K178" s="93"/>
      <c r="L178" s="92"/>
      <c r="M178" s="92"/>
      <c r="N178" s="92"/>
      <c r="O178" s="92"/>
      <c r="P178" s="94"/>
    </row>
    <row r="190" spans="10:12" ht="28.5" thickBot="1">
      <c r="J190" s="170" t="s">
        <v>23</v>
      </c>
      <c r="K190" s="170"/>
      <c r="L190" s="170"/>
    </row>
    <row r="191" spans="8:16" ht="23.25">
      <c r="H191" s="66">
        <v>17</v>
      </c>
      <c r="I191" s="67" t="s">
        <v>25</v>
      </c>
      <c r="J191" s="68"/>
      <c r="K191" s="171" t="s">
        <v>26</v>
      </c>
      <c r="L191" s="171"/>
      <c r="M191" s="171"/>
      <c r="N191" s="174" t="s">
        <v>30</v>
      </c>
      <c r="O191" s="160" t="s">
        <v>24</v>
      </c>
      <c r="P191" s="162" t="s">
        <v>14</v>
      </c>
    </row>
    <row r="192" spans="8:16" ht="12">
      <c r="H192" s="168" t="s">
        <v>20</v>
      </c>
      <c r="I192" s="169" t="s">
        <v>19</v>
      </c>
      <c r="J192" s="169" t="s">
        <v>7</v>
      </c>
      <c r="K192" s="169" t="s">
        <v>6</v>
      </c>
      <c r="L192" s="172" t="s">
        <v>15</v>
      </c>
      <c r="M192" s="169" t="s">
        <v>2</v>
      </c>
      <c r="N192" s="175"/>
      <c r="O192" s="161"/>
      <c r="P192" s="163"/>
    </row>
    <row r="193" spans="8:16" ht="12">
      <c r="H193" s="168"/>
      <c r="I193" s="169"/>
      <c r="J193" s="169"/>
      <c r="K193" s="169"/>
      <c r="L193" s="173"/>
      <c r="M193" s="169"/>
      <c r="N193" s="166"/>
      <c r="O193" s="167"/>
      <c r="P193" s="164"/>
    </row>
    <row r="194" spans="8:16" ht="12">
      <c r="H194" s="85">
        <f>K194-J194</f>
        <v>0</v>
      </c>
      <c r="I194" s="80" t="str">
        <f aca="true" t="shared" si="18" ref="I194:I202">IF(H194&gt;J194,"بد",IF(H194=0,"ــــ","بس"))</f>
        <v>ــــ</v>
      </c>
      <c r="J194" s="80">
        <f>IF(H191='دفتر روزنامه'!$F$8,'دفتر روزنامه'!$C$8,0)</f>
        <v>0</v>
      </c>
      <c r="K194" s="80">
        <f>IF(H191='دفتر روزنامه'!$F$7,'دفتر روزنامه'!$D$7,0)</f>
        <v>0</v>
      </c>
      <c r="L194" s="86">
        <f>'دفتر روزنامه'!C155</f>
        <v>0</v>
      </c>
      <c r="M194" s="87" t="str">
        <f>IF(H191='دفتر روزنامه'!$F$7,'دفتر روزنامه'!$G$9,"ـــــ")</f>
        <v>ـــــ</v>
      </c>
      <c r="N194" s="155"/>
      <c r="O194" s="165"/>
      <c r="P194" s="88">
        <f>'دفتر روزنامه'!$H$7</f>
        <v>1</v>
      </c>
    </row>
    <row r="195" spans="8:16" ht="12">
      <c r="H195" s="85">
        <f>H194-J195+K195</f>
        <v>0</v>
      </c>
      <c r="I195" s="80" t="str">
        <f t="shared" si="18"/>
        <v>ــــ</v>
      </c>
      <c r="J195" s="80">
        <f>IF(H191='دفتر روزنامه'!$F$11,'دفتر روزنامه'!$C$11,0)</f>
        <v>0</v>
      </c>
      <c r="K195" s="80">
        <f>IF(H191='دفتر روزنامه'!$F$10,'دفتر روزنامه'!$D$10,0)</f>
        <v>0</v>
      </c>
      <c r="L195" s="86"/>
      <c r="M195" s="87" t="str">
        <f>IF(H191='دفتر روزنامه'!$F$10,'دفتر روزنامه'!$G$12,IF(H191='دفتر روزنامه'!$F$11,'دفتر روزنامه'!$G$12,"ـــــ"))</f>
        <v>ـــــ</v>
      </c>
      <c r="N195" s="156"/>
      <c r="O195" s="154"/>
      <c r="P195" s="89">
        <f>'دفتر روزنامه'!$H$10</f>
        <v>2</v>
      </c>
    </row>
    <row r="196" spans="8:16" ht="12">
      <c r="H196" s="85">
        <f aca="true" t="shared" si="19" ref="H196:H213">H195-J196+K196</f>
        <v>0</v>
      </c>
      <c r="I196" s="80" t="str">
        <f t="shared" si="18"/>
        <v>ــــ</v>
      </c>
      <c r="J196" s="80">
        <f>IF(H191='دفتر روزنامه'!$F$14,'دفتر روزنامه'!$C$14,0)</f>
        <v>0</v>
      </c>
      <c r="K196" s="80">
        <f>IF(H191='دفتر روزنامه'!$F$13,'دفتر روزنامه'!$D$13,0)</f>
        <v>0</v>
      </c>
      <c r="L196" s="86"/>
      <c r="M196" s="87" t="str">
        <f>IF(H191='دفتر روزنامه'!$F$13,'دفتر روزنامه'!$G$15,IF(H191='دفتر روزنامه'!$F$14,'دفتر روزنامه'!$G$15,"ـــــ"))</f>
        <v>ـــــ</v>
      </c>
      <c r="N196" s="156"/>
      <c r="O196" s="154"/>
      <c r="P196" s="88">
        <f>'دفتر روزنامه'!$H$13</f>
        <v>3</v>
      </c>
    </row>
    <row r="197" spans="8:16" ht="12">
      <c r="H197" s="85">
        <f t="shared" si="19"/>
        <v>0</v>
      </c>
      <c r="I197" s="80" t="str">
        <f t="shared" si="18"/>
        <v>ــــ</v>
      </c>
      <c r="J197" s="80">
        <f>IF(H191='دفتر روزنامه'!$F$17,'دفتر روزنامه'!$C$17,0)</f>
        <v>0</v>
      </c>
      <c r="K197" s="80">
        <f>IF(H191='دفتر روزنامه'!$F$16,'دفتر روزنامه'!$D$16,0)</f>
        <v>0</v>
      </c>
      <c r="L197" s="86"/>
      <c r="M197" s="87" t="str">
        <f>IF(H191='دفتر روزنامه'!$F$16,'دفتر روزنامه'!$G$18,IF(H191='دفتر روزنامه'!$F$17,'دفتر روزنامه'!$G$18,"ـــــ"))</f>
        <v>ـــــ</v>
      </c>
      <c r="N197" s="156"/>
      <c r="O197" s="154"/>
      <c r="P197" s="88">
        <f>'دفتر روزنامه'!$H$16</f>
        <v>4</v>
      </c>
    </row>
    <row r="198" spans="8:16" ht="12">
      <c r="H198" s="85">
        <f t="shared" si="19"/>
        <v>0</v>
      </c>
      <c r="I198" s="80" t="str">
        <f t="shared" si="18"/>
        <v>ــــ</v>
      </c>
      <c r="J198" s="80">
        <f>IF(H191='دفتر روزنامه'!$F$20,'دفتر روزنامه'!$C$20,0)</f>
        <v>0</v>
      </c>
      <c r="K198" s="80">
        <f>IF(H191='دفتر روزنامه'!$F$19,'دفتر روزنامه'!$D$19,0)</f>
        <v>0</v>
      </c>
      <c r="L198" s="86"/>
      <c r="M198" s="87" t="str">
        <f>IF(H191='دفتر روزنامه'!$F$19,'دفتر روزنامه'!$G$21,IF(H191='دفتر روزنامه'!$F$20,'دفتر روزنامه'!$G$21,"ـــــ"))</f>
        <v>ـــــ</v>
      </c>
      <c r="N198" s="156"/>
      <c r="O198" s="154"/>
      <c r="P198" s="88">
        <f>'دفتر روزنامه'!$H$19</f>
        <v>5</v>
      </c>
    </row>
    <row r="199" spans="8:16" ht="12">
      <c r="H199" s="85">
        <f t="shared" si="19"/>
        <v>0</v>
      </c>
      <c r="I199" s="80" t="str">
        <f t="shared" si="18"/>
        <v>ــــ</v>
      </c>
      <c r="J199" s="80">
        <f>IF(H191='دفتر روزنامه'!$F$23,'دفتر روزنامه'!$C$23,0)</f>
        <v>0</v>
      </c>
      <c r="K199" s="80">
        <f>IF(H191='دفتر روزنامه'!$F$22,'دفتر روزنامه'!$D$22,0)</f>
        <v>0</v>
      </c>
      <c r="L199" s="86"/>
      <c r="M199" s="87" t="str">
        <f>IF(H191='دفتر روزنامه'!$F$22,'دفتر روزنامه'!$G$24,IF(H191='دفتر روزنامه'!$F$23,'دفتر روزنامه'!$G$24,"ـــــ"))</f>
        <v>ـــــ</v>
      </c>
      <c r="N199" s="156"/>
      <c r="O199" s="154"/>
      <c r="P199" s="88">
        <f>'دفتر روزنامه'!$H$22</f>
        <v>6</v>
      </c>
    </row>
    <row r="200" spans="8:16" ht="12">
      <c r="H200" s="85">
        <f t="shared" si="19"/>
        <v>0</v>
      </c>
      <c r="I200" s="80" t="str">
        <f t="shared" si="18"/>
        <v>ــــ</v>
      </c>
      <c r="J200" s="80">
        <f>IF(H191='دفتر روزنامه'!$F$26,'دفتر روزنامه'!$C$26,0)</f>
        <v>0</v>
      </c>
      <c r="K200" s="80">
        <f>IF(H191='دفتر روزنامه'!$F$25,'دفتر روزنامه'!$D$25,0)</f>
        <v>0</v>
      </c>
      <c r="L200" s="86"/>
      <c r="M200" s="87" t="str">
        <f>IF(H191='دفتر روزنامه'!$F$25,'دفتر روزنامه'!$G$27,IF(H191='دفتر روزنامه'!$F$26,'دفتر روزنامه'!$G$27,"ـــــ"))</f>
        <v>ـــــ</v>
      </c>
      <c r="N200" s="156"/>
      <c r="O200" s="154"/>
      <c r="P200" s="88">
        <f>'دفتر روزنامه'!$H$25</f>
        <v>7</v>
      </c>
    </row>
    <row r="201" spans="8:16" ht="12">
      <c r="H201" s="85">
        <f t="shared" si="19"/>
        <v>0</v>
      </c>
      <c r="I201" s="80" t="str">
        <f t="shared" si="18"/>
        <v>ــــ</v>
      </c>
      <c r="J201" s="80">
        <f>IF(H191='دفتر روزنامه'!$F$29,'دفتر روزنامه'!$C$29,0)</f>
        <v>0</v>
      </c>
      <c r="K201" s="80">
        <f>IF(H191='دفتر روزنامه'!$F$28,'دفتر روزنامه'!$D$28,0)</f>
        <v>0</v>
      </c>
      <c r="L201" s="86"/>
      <c r="M201" s="87" t="str">
        <f>IF(H191='دفتر روزنامه'!$F$28,'دفتر روزنامه'!$G$30,IF(H191='دفتر روزنامه'!$F$29,'دفتر روزنامه'!$G$30,"ـــــ"))</f>
        <v>ـــــ</v>
      </c>
      <c r="N201" s="156"/>
      <c r="O201" s="154"/>
      <c r="P201" s="88">
        <f>'دفتر روزنامه'!$H$28</f>
        <v>8</v>
      </c>
    </row>
    <row r="202" spans="8:16" ht="12">
      <c r="H202" s="85">
        <f t="shared" si="19"/>
        <v>40000</v>
      </c>
      <c r="I202" s="80" t="str">
        <f t="shared" si="18"/>
        <v>بد</v>
      </c>
      <c r="J202" s="80">
        <f>IF(H191='دفتر روزنامه'!$F$32,'دفتر روزنامه'!$C$32,0)</f>
        <v>0</v>
      </c>
      <c r="K202" s="80">
        <f>IF(H191='دفتر روزنامه'!$F$31,'دفتر روزنامه'!$D$31,0)</f>
        <v>40000</v>
      </c>
      <c r="L202" s="86"/>
      <c r="M202" s="87" t="str">
        <f>IF(H191='دفتر روزنامه'!$F$31,'دفتر روزنامه'!$G$33,IF(H191='دفتر روزنامه'!$F$32,'دفتر روزنامه'!$G$33,"ـــــ"))</f>
        <v>بابت خرید نقدی ملزومات</v>
      </c>
      <c r="N202" s="156"/>
      <c r="O202" s="154"/>
      <c r="P202" s="88">
        <f>'دفتر روزنامه'!$H$31</f>
        <v>9</v>
      </c>
    </row>
    <row r="203" spans="8:16" ht="12">
      <c r="H203" s="85">
        <f t="shared" si="19"/>
        <v>40000</v>
      </c>
      <c r="I203" s="80" t="str">
        <f>IF(H202&gt;J203,"بد",IF(H203=0,"ــــ","بس"))</f>
        <v>بد</v>
      </c>
      <c r="J203" s="80">
        <f>IF(H191='دفتر روزنامه'!$F$35,'دفتر روزنامه'!$C$35,0)</f>
        <v>0</v>
      </c>
      <c r="K203" s="80">
        <f>IF(H191='دفتر روزنامه'!$F$34,'دفتر روزنامه'!$D$34,0)</f>
        <v>0</v>
      </c>
      <c r="L203" s="86"/>
      <c r="M203" s="87" t="str">
        <f>IF(H191='دفتر روزنامه'!$F$34,'دفتر روزنامه'!$G$36,IF(H191='دفتر روزنامه'!$F$35,'دفتر روزنامه'!$G$36,"ـــــ"))</f>
        <v>ـــــ</v>
      </c>
      <c r="N203" s="156"/>
      <c r="O203" s="154"/>
      <c r="P203" s="88">
        <f>'دفتر روزنامه'!$H$34</f>
        <v>10</v>
      </c>
    </row>
    <row r="204" spans="8:16" ht="12">
      <c r="H204" s="85">
        <f t="shared" si="19"/>
        <v>40000</v>
      </c>
      <c r="I204" s="80" t="str">
        <f aca="true" t="shared" si="20" ref="I204:I213">IF(H203&gt;J204,"بد",IF(H204=0,"ــــ","بس"))</f>
        <v>بد</v>
      </c>
      <c r="J204" s="80">
        <f>IF(H191='دفتر روزنامه'!$F$38,'دفتر روزنامه'!$C$38,0)</f>
        <v>0</v>
      </c>
      <c r="K204" s="80">
        <f>IF(H191='دفتر روزنامه'!$F$37,'دفتر روزنامه'!$D$37,0)</f>
        <v>0</v>
      </c>
      <c r="L204" s="86"/>
      <c r="M204" s="87" t="str">
        <f>IF(H191='دفتر روزنامه'!$F$37,'دفتر روزنامه'!$G$39,IF(H191='دفتر روزنامه'!$F$38,'دفتر روزنامه'!$G$39,"ـــــ"))</f>
        <v>ـــــ</v>
      </c>
      <c r="N204" s="156"/>
      <c r="O204" s="154"/>
      <c r="P204" s="88">
        <f>'دفتر روزنامه'!$H$37</f>
        <v>11</v>
      </c>
    </row>
    <row r="205" spans="8:16" ht="12">
      <c r="H205" s="85">
        <f t="shared" si="19"/>
        <v>40000</v>
      </c>
      <c r="I205" s="80" t="str">
        <f t="shared" si="20"/>
        <v>بد</v>
      </c>
      <c r="J205" s="80">
        <f>IF(H191='دفتر روزنامه'!$F$41,'دفتر روزنامه'!$C$41,0)</f>
        <v>0</v>
      </c>
      <c r="K205" s="80">
        <f>IF(H191='دفتر روزنامه'!$F$40,'دفتر روزنامه'!$D$40,0)</f>
        <v>0</v>
      </c>
      <c r="L205" s="86"/>
      <c r="M205" s="87" t="str">
        <f>IF(H191='دفتر روزنامه'!$F$40,'دفتر روزنامه'!$G$42,IF(H191='دفتر روزنامه'!$F$41,'دفتر روزنامه'!$G$42,"ـــــ"))</f>
        <v>ـــــ</v>
      </c>
      <c r="N205" s="156"/>
      <c r="O205" s="154"/>
      <c r="P205" s="88">
        <f>'دفتر روزنامه'!$H$40</f>
        <v>12</v>
      </c>
    </row>
    <row r="206" spans="8:16" ht="12">
      <c r="H206" s="85">
        <f t="shared" si="19"/>
        <v>40000</v>
      </c>
      <c r="I206" s="80" t="str">
        <f t="shared" si="20"/>
        <v>بد</v>
      </c>
      <c r="J206" s="80">
        <f>IF(H191='دفتر روزنامه'!$F$44,'دفتر روزنامه'!$C$44,0)</f>
        <v>0</v>
      </c>
      <c r="K206" s="80">
        <f>IF(H191='دفتر روزنامه'!$F$43,'دفتر روزنامه'!$D$43,0)</f>
        <v>0</v>
      </c>
      <c r="L206" s="86"/>
      <c r="M206" s="87" t="str">
        <f>IF(H191='دفتر روزنامه'!$F$43,'دفتر روزنامه'!$G$45,IF(H191='دفتر روزنامه'!$F$44,'دفتر روزنامه'!$G$45,"ـــــ"))</f>
        <v>ـــــ</v>
      </c>
      <c r="N206" s="156"/>
      <c r="O206" s="154"/>
      <c r="P206" s="88">
        <f>'دفتر روزنامه'!$H$43</f>
        <v>13</v>
      </c>
    </row>
    <row r="207" spans="8:16" ht="12">
      <c r="H207" s="85">
        <f t="shared" si="19"/>
        <v>40000</v>
      </c>
      <c r="I207" s="80" t="str">
        <f t="shared" si="20"/>
        <v>بد</v>
      </c>
      <c r="J207" s="80">
        <f>IF(H191='دفتر روزنامه'!$F$47,'دفتر روزنامه'!$C$47,0)</f>
        <v>0</v>
      </c>
      <c r="K207" s="80">
        <f>IF(H191='دفتر روزنامه'!$F$46,'دفتر روزنامه'!$D$46,0)</f>
        <v>0</v>
      </c>
      <c r="L207" s="86"/>
      <c r="M207" s="87" t="str">
        <f>IF(H191='دفتر روزنامه'!$F$46,'دفتر روزنامه'!$G$48,IF(H191='دفتر روزنامه'!$F$47,'دفتر روزنامه'!$G$48,"ـــــ"))</f>
        <v>ـــــ</v>
      </c>
      <c r="N207" s="156"/>
      <c r="O207" s="154"/>
      <c r="P207" s="88">
        <f>'دفتر روزنامه'!$H$46</f>
        <v>14</v>
      </c>
    </row>
    <row r="208" spans="8:16" ht="12">
      <c r="H208" s="85">
        <f t="shared" si="19"/>
        <v>40000</v>
      </c>
      <c r="I208" s="80" t="str">
        <f t="shared" si="20"/>
        <v>بد</v>
      </c>
      <c r="J208" s="80">
        <f>IF(H191='دفتر روزنامه'!$F$50,'دفتر روزنامه'!$C$50,0)</f>
        <v>0</v>
      </c>
      <c r="K208" s="80">
        <f>IF(H191='دفتر روزنامه'!$F$49,'دفتر روزنامه'!$D$49,0)</f>
        <v>0</v>
      </c>
      <c r="L208" s="86"/>
      <c r="M208" s="87" t="str">
        <f>IF(H191='دفتر روزنامه'!$F$49,'دفتر روزنامه'!$G$51,IF(H191='دفتر روزنامه'!$F$50,'دفتر روزنامه'!$G$51,"ـــــ"))</f>
        <v>ـــــ</v>
      </c>
      <c r="N208" s="156"/>
      <c r="O208" s="154"/>
      <c r="P208" s="88">
        <f>'دفتر روزنامه'!$H$49</f>
        <v>15</v>
      </c>
    </row>
    <row r="209" spans="8:16" ht="12">
      <c r="H209" s="85">
        <f t="shared" si="19"/>
        <v>40000</v>
      </c>
      <c r="I209" s="80" t="str">
        <f t="shared" si="20"/>
        <v>بد</v>
      </c>
      <c r="J209" s="80">
        <f>IF(H191='دفتر روزنامه'!$F$53,'دفتر روزنامه'!$C$53,0)</f>
        <v>0</v>
      </c>
      <c r="K209" s="80">
        <f>IF(H191='دفتر روزنامه'!$F$52,'دفتر روزنامه'!$D$52,0)</f>
        <v>0</v>
      </c>
      <c r="L209" s="86"/>
      <c r="M209" s="87" t="str">
        <f>IF(H191='دفتر روزنامه'!$F$52,'دفتر روزنامه'!$G$54,IF(H191='دفتر روزنامه'!$F$53,'دفتر روزنامه'!$G$54,"ـــــ"))</f>
        <v>ـــــ</v>
      </c>
      <c r="N209" s="156"/>
      <c r="O209" s="154"/>
      <c r="P209" s="88">
        <f>'دفتر روزنامه'!$H$52</f>
        <v>16</v>
      </c>
    </row>
    <row r="210" spans="8:16" ht="12">
      <c r="H210" s="85">
        <f t="shared" si="19"/>
        <v>40000</v>
      </c>
      <c r="I210" s="80" t="str">
        <f t="shared" si="20"/>
        <v>بد</v>
      </c>
      <c r="J210" s="80">
        <f>IF(H191='دفتر روزنامه'!$F$56,'دفتر روزنامه'!$C$56,0)</f>
        <v>0</v>
      </c>
      <c r="K210" s="80">
        <f>IF(H191='دفتر روزنامه'!$F$55,'دفتر روزنامه'!$D$55,0)</f>
        <v>0</v>
      </c>
      <c r="L210" s="86"/>
      <c r="M210" s="87" t="str">
        <f>IF(H191='دفتر روزنامه'!$F$55,'دفتر روزنامه'!$G$57,IF(H191='دفتر روزنامه'!$F$56,'دفتر روزنامه'!$G$57,"ـــــ"))</f>
        <v>ـــــ</v>
      </c>
      <c r="N210" s="156"/>
      <c r="O210" s="154"/>
      <c r="P210" s="88">
        <f>'دفتر روزنامه'!$H$55</f>
        <v>17</v>
      </c>
    </row>
    <row r="211" spans="8:16" ht="12">
      <c r="H211" s="85">
        <f t="shared" si="19"/>
        <v>40000</v>
      </c>
      <c r="I211" s="80" t="str">
        <f t="shared" si="20"/>
        <v>بد</v>
      </c>
      <c r="J211" s="80">
        <f>IF(H191='دفتر روزنامه'!$F$59,'دفتر روزنامه'!$C$59,0)</f>
        <v>0</v>
      </c>
      <c r="K211" s="80">
        <f>IF(H191='دفتر روزنامه'!$F$58,'دفتر روزنامه'!$D$58,0)</f>
        <v>0</v>
      </c>
      <c r="L211" s="86"/>
      <c r="M211" s="87" t="str">
        <f>IF(H191='دفتر روزنامه'!$F$58,'دفتر روزنامه'!$G$60,IF(H191='دفتر روزنامه'!$F$59,'دفتر روزنامه'!$G$60,"ـــــ"))</f>
        <v>ـــــ</v>
      </c>
      <c r="N211" s="156"/>
      <c r="O211" s="154"/>
      <c r="P211" s="88">
        <f>'دفتر روزنامه'!$H$58</f>
        <v>18</v>
      </c>
    </row>
    <row r="212" spans="8:16" ht="12">
      <c r="H212" s="85">
        <f t="shared" si="19"/>
        <v>40000</v>
      </c>
      <c r="I212" s="80" t="str">
        <f t="shared" si="20"/>
        <v>بد</v>
      </c>
      <c r="J212" s="80">
        <f>IF(H191='دفتر روزنامه'!$F$62,'دفتر روزنامه'!$C$62,0)</f>
        <v>0</v>
      </c>
      <c r="K212" s="80">
        <f>IF(H191='دفتر روزنامه'!$F$61,'دفتر روزنامه'!$D$61,0)</f>
        <v>0</v>
      </c>
      <c r="L212" s="86"/>
      <c r="M212" s="87" t="str">
        <f>IF(H191='دفتر روزنامه'!$F$61,'دفتر روزنامه'!$G$63,IF(H191='دفتر روزنامه'!$F$62,'دفتر روزنامه'!$G$63,"ـــــ"))</f>
        <v>ـــــ</v>
      </c>
      <c r="N212" s="156"/>
      <c r="O212" s="154"/>
      <c r="P212" s="88">
        <f>'دفتر روزنامه'!$H$61</f>
        <v>19</v>
      </c>
    </row>
    <row r="213" spans="8:16" ht="12.75" thickBot="1">
      <c r="H213" s="85">
        <f t="shared" si="19"/>
        <v>40000</v>
      </c>
      <c r="I213" s="80" t="str">
        <f t="shared" si="20"/>
        <v>بد</v>
      </c>
      <c r="J213" s="80">
        <f>IF(H191='دفتر روزنامه'!$F$65,'دفتر روزنامه'!$C$65,0)</f>
        <v>0</v>
      </c>
      <c r="K213" s="80">
        <f>IF(H191='دفتر روزنامه'!$F$64,'دفتر روزنامه'!$D$64,0)</f>
        <v>0</v>
      </c>
      <c r="L213" s="86"/>
      <c r="M213" s="87" t="str">
        <f>IF(H191='دفتر روزنامه'!$F$64,'دفتر روزنامه'!$G$66,IF(H191='دفتر روزنامه'!$F$65,'دفتر روزنامه'!$G$66,"ـــــ"))</f>
        <v>ـــــ</v>
      </c>
      <c r="N213" s="159"/>
      <c r="O213" s="152"/>
      <c r="P213" s="88">
        <f>'دفتر روزنامه'!$H$64</f>
        <v>20</v>
      </c>
    </row>
    <row r="214" spans="8:16" ht="12.75" thickBot="1">
      <c r="H214" s="91">
        <f>H213</f>
        <v>40000</v>
      </c>
      <c r="I214" s="92"/>
      <c r="J214" s="93"/>
      <c r="K214" s="93"/>
      <c r="L214" s="92"/>
      <c r="M214" s="92"/>
      <c r="N214" s="92"/>
      <c r="O214" s="92"/>
      <c r="P214" s="94"/>
    </row>
    <row r="216" spans="10:12" ht="28.5" thickBot="1">
      <c r="J216" s="170" t="s">
        <v>23</v>
      </c>
      <c r="K216" s="170"/>
      <c r="L216" s="170"/>
    </row>
    <row r="217" spans="8:16" ht="23.25">
      <c r="H217" s="66">
        <v>18</v>
      </c>
      <c r="I217" s="67" t="s">
        <v>25</v>
      </c>
      <c r="J217" s="68"/>
      <c r="K217" s="171" t="s">
        <v>26</v>
      </c>
      <c r="L217" s="171"/>
      <c r="M217" s="171"/>
      <c r="N217" s="98" t="s">
        <v>27</v>
      </c>
      <c r="O217" s="160" t="s">
        <v>24</v>
      </c>
      <c r="P217" s="162" t="s">
        <v>14</v>
      </c>
    </row>
    <row r="218" spans="8:16" ht="33">
      <c r="H218" s="168" t="s">
        <v>20</v>
      </c>
      <c r="I218" s="169" t="s">
        <v>19</v>
      </c>
      <c r="J218" s="169" t="s">
        <v>7</v>
      </c>
      <c r="K218" s="169" t="s">
        <v>6</v>
      </c>
      <c r="L218" s="172" t="s">
        <v>15</v>
      </c>
      <c r="M218" s="169" t="s">
        <v>2</v>
      </c>
      <c r="N218" s="99"/>
      <c r="O218" s="161"/>
      <c r="P218" s="163"/>
    </row>
    <row r="219" spans="8:16" ht="12">
      <c r="H219" s="168"/>
      <c r="I219" s="169"/>
      <c r="J219" s="169"/>
      <c r="K219" s="169"/>
      <c r="L219" s="173"/>
      <c r="M219" s="169"/>
      <c r="N219" s="166"/>
      <c r="O219" s="167"/>
      <c r="P219" s="164"/>
    </row>
    <row r="220" spans="8:16" ht="12">
      <c r="H220" s="85">
        <f>K220-J220</f>
        <v>0</v>
      </c>
      <c r="I220" s="80" t="str">
        <f>IF(H220&gt;J220,"بد",IF(H220=0,"ــــ","بس"))</f>
        <v>ــــ</v>
      </c>
      <c r="J220" s="80">
        <f>IF(H217='دفتر روزنامه'!$F$8,'دفتر روزنامه'!$C$8,0)</f>
        <v>0</v>
      </c>
      <c r="K220" s="80">
        <f>IF(H217='دفتر روزنامه'!$F$7,'دفتر روزنامه'!$D$7,0)</f>
        <v>0</v>
      </c>
      <c r="L220" s="86">
        <f>'دفتر روزنامه'!C214</f>
        <v>0</v>
      </c>
      <c r="M220" s="87" t="str">
        <f>IF(H217='دفتر روزنامه'!$F$7,'دفتر روزنامه'!$G$9,"ـــــ")</f>
        <v>ـــــ</v>
      </c>
      <c r="N220" s="155"/>
      <c r="O220" s="165"/>
      <c r="P220" s="88">
        <f>'دفتر روزنامه'!$H$7</f>
        <v>1</v>
      </c>
    </row>
    <row r="221" spans="8:16" ht="12">
      <c r="H221" s="85">
        <f>H220-J221+K221</f>
        <v>0</v>
      </c>
      <c r="I221" s="80" t="str">
        <f>IF(H221&gt;J221,"بد",IF(H221=0,"ــــ","بس"))</f>
        <v>ــــ</v>
      </c>
      <c r="J221" s="80">
        <f>IF(H217='دفتر روزنامه'!$F$11,'دفتر روزنامه'!$C$11,0)</f>
        <v>0</v>
      </c>
      <c r="K221" s="80">
        <f>IF(H217='دفتر روزنامه'!$F$10,'دفتر روزنامه'!$D$10,0)</f>
        <v>0</v>
      </c>
      <c r="L221" s="86"/>
      <c r="M221" s="87" t="str">
        <f>IF(H217='دفتر روزنامه'!$F$10,'دفتر روزنامه'!$G$12,IF(H217='دفتر روزنامه'!$F$11,'دفتر روزنامه'!$G$12,"ـــــ"))</f>
        <v>ـــــ</v>
      </c>
      <c r="N221" s="156"/>
      <c r="O221" s="154"/>
      <c r="P221" s="89">
        <f>'دفتر روزنامه'!$H$10</f>
        <v>2</v>
      </c>
    </row>
    <row r="222" spans="8:16" ht="12">
      <c r="H222" s="85">
        <f aca="true" t="shared" si="21" ref="H222:H239">H221-J222+K222</f>
        <v>0</v>
      </c>
      <c r="I222" s="80" t="str">
        <f>IF(H222&gt;J222,"بد",IF(H222=0,"ــــ","بس"))</f>
        <v>ــــ</v>
      </c>
      <c r="J222" s="80">
        <f>IF(H217='دفتر روزنامه'!$F$14,'دفتر روزنامه'!$C$14,0)</f>
        <v>0</v>
      </c>
      <c r="K222" s="80">
        <f>IF(H217='دفتر روزنامه'!$F$13,'دفتر روزنامه'!$D$13,0)</f>
        <v>0</v>
      </c>
      <c r="L222" s="86"/>
      <c r="M222" s="87" t="str">
        <f>IF(H217='دفتر روزنامه'!$F$13,'دفتر روزنامه'!$G$15,IF(H217='دفتر روزنامه'!$F$14,'دفتر روزنامه'!$G$15,"ـــــ"))</f>
        <v>ـــــ</v>
      </c>
      <c r="N222" s="156"/>
      <c r="O222" s="154"/>
      <c r="P222" s="88">
        <f>'دفتر روزنامه'!$H$13</f>
        <v>3</v>
      </c>
    </row>
    <row r="223" spans="8:16" ht="12">
      <c r="H223" s="85">
        <f t="shared" si="21"/>
        <v>0</v>
      </c>
      <c r="I223" s="80" t="str">
        <f>IF(H223&gt;J223,"بد",IF(H223=0,"ــــ","بس"))</f>
        <v>ــــ</v>
      </c>
      <c r="J223" s="80">
        <f>IF(H217='دفتر روزنامه'!$F$17,'دفتر روزنامه'!$C$17,0)</f>
        <v>0</v>
      </c>
      <c r="K223" s="80">
        <f>IF(H217='دفتر روزنامه'!$F$16,'دفتر روزنامه'!$D$16,0)</f>
        <v>0</v>
      </c>
      <c r="L223" s="86"/>
      <c r="M223" s="87" t="str">
        <f>IF(H217='دفتر روزنامه'!$F$16,'دفتر روزنامه'!$G$18,IF(H217='دفتر روزنامه'!$F$17,'دفتر روزنامه'!$G$18,"ـــــ"))</f>
        <v>ـــــ</v>
      </c>
      <c r="N223" s="156"/>
      <c r="O223" s="154"/>
      <c r="P223" s="88">
        <f>'دفتر روزنامه'!$H$16</f>
        <v>4</v>
      </c>
    </row>
    <row r="224" spans="8:16" ht="12">
      <c r="H224" s="85">
        <f t="shared" si="21"/>
        <v>1200000</v>
      </c>
      <c r="I224" s="80" t="str">
        <f>IF(H224&gt;J224,"بد",IF(H224=0,"ــــ","بس"))</f>
        <v>بد</v>
      </c>
      <c r="J224" s="80">
        <f>IF(H217='دفتر روزنامه'!$F$20,'دفتر روزنامه'!$C$20,0)</f>
        <v>0</v>
      </c>
      <c r="K224" s="80">
        <f>IF(H217='دفتر روزنامه'!$F$19,'دفتر روزنامه'!$D$19,0)</f>
        <v>1200000</v>
      </c>
      <c r="L224" s="86"/>
      <c r="M224" s="87" t="str">
        <f>IF(H217='دفتر روزنامه'!$F$19,'دفتر روزنامه'!$G$21,IF(H217='دفتر روزنامه'!$F$20,'دفتر روزنامه'!$G$21,"ـــــ"))</f>
        <v>بابت خرید نسیه اثاثه</v>
      </c>
      <c r="N224" s="156"/>
      <c r="O224" s="154"/>
      <c r="P224" s="88">
        <f>'دفتر روزنامه'!$H$19</f>
        <v>5</v>
      </c>
    </row>
    <row r="225" spans="8:16" ht="12">
      <c r="H225" s="85">
        <f t="shared" si="21"/>
        <v>1200000</v>
      </c>
      <c r="I225" s="80" t="str">
        <f>IF(H224&gt;J225,"بد",IF(H225=0,"ــــ","بس"))</f>
        <v>بد</v>
      </c>
      <c r="J225" s="80">
        <f>IF(H217='دفتر روزنامه'!$F$23,'دفتر روزنامه'!$C$23,0)</f>
        <v>0</v>
      </c>
      <c r="K225" s="80">
        <f>IF(H217='دفتر روزنامه'!$F$22,'دفتر روزنامه'!$D$22,0)</f>
        <v>0</v>
      </c>
      <c r="L225" s="86"/>
      <c r="M225" s="87" t="str">
        <f>IF(H217='دفتر روزنامه'!$F$22,'دفتر روزنامه'!$G$24,IF(H217='دفتر روزنامه'!$F$23,'دفتر روزنامه'!$G$24,"ـــــ"))</f>
        <v>ـــــ</v>
      </c>
      <c r="N225" s="156"/>
      <c r="O225" s="154"/>
      <c r="P225" s="88">
        <f>'دفتر روزنامه'!$H$22</f>
        <v>6</v>
      </c>
    </row>
    <row r="226" spans="8:16" ht="12">
      <c r="H226" s="85">
        <f t="shared" si="21"/>
        <v>1200000</v>
      </c>
      <c r="I226" s="80" t="str">
        <f aca="true" t="shared" si="22" ref="I226:I239">IF(H225&gt;J226,"بد",IF(H226=0,"ــــ","بس"))</f>
        <v>بد</v>
      </c>
      <c r="J226" s="80">
        <f>IF(H217='دفتر روزنامه'!$F$26,'دفتر روزنامه'!$C$26,0)</f>
        <v>0</v>
      </c>
      <c r="K226" s="80">
        <f>IF(H217='دفتر روزنامه'!$F$25,'دفتر روزنامه'!$D$25,0)</f>
        <v>0</v>
      </c>
      <c r="L226" s="86"/>
      <c r="M226" s="87" t="str">
        <f>IF(H217='دفتر روزنامه'!$F$25,'دفتر روزنامه'!$G$27,IF(H217='دفتر روزنامه'!$F$26,'دفتر روزنامه'!$G$27,"ـــــ"))</f>
        <v>ـــــ</v>
      </c>
      <c r="N226" s="156"/>
      <c r="O226" s="154"/>
      <c r="P226" s="88">
        <f>'دفتر روزنامه'!$H$25</f>
        <v>7</v>
      </c>
    </row>
    <row r="227" spans="8:16" ht="12">
      <c r="H227" s="85">
        <f t="shared" si="21"/>
        <v>1200000</v>
      </c>
      <c r="I227" s="80" t="str">
        <f t="shared" si="22"/>
        <v>بد</v>
      </c>
      <c r="J227" s="80">
        <f>IF(H217='دفتر روزنامه'!$F$29,'دفتر روزنامه'!$C$29,0)</f>
        <v>0</v>
      </c>
      <c r="K227" s="80">
        <f>IF(H217='دفتر روزنامه'!$F$28,'دفتر روزنامه'!$D$28,0)</f>
        <v>0</v>
      </c>
      <c r="L227" s="86"/>
      <c r="M227" s="87" t="str">
        <f>IF(H217='دفتر روزنامه'!$F$28,'دفتر روزنامه'!$G$30,IF(H217='دفتر روزنامه'!$F$29,'دفتر روزنامه'!$G$30,"ـــــ"))</f>
        <v>ـــــ</v>
      </c>
      <c r="N227" s="156"/>
      <c r="O227" s="154"/>
      <c r="P227" s="88">
        <f>'دفتر روزنامه'!$H$28</f>
        <v>8</v>
      </c>
    </row>
    <row r="228" spans="8:16" ht="12">
      <c r="H228" s="85">
        <f t="shared" si="21"/>
        <v>1200000</v>
      </c>
      <c r="I228" s="80" t="str">
        <f t="shared" si="22"/>
        <v>بد</v>
      </c>
      <c r="J228" s="80">
        <f>IF(H217='دفتر روزنامه'!$F$32,'دفتر روزنامه'!$C$32,0)</f>
        <v>0</v>
      </c>
      <c r="K228" s="80">
        <f>IF(H217='دفتر روزنامه'!$F$31,'دفتر روزنامه'!$D$31,0)</f>
        <v>0</v>
      </c>
      <c r="L228" s="86"/>
      <c r="M228" s="87" t="str">
        <f>IF(H217='دفتر روزنامه'!$F$31,'دفتر روزنامه'!$G$33,IF(H217='دفتر روزنامه'!$F$32,'دفتر روزنامه'!$G$33,"ـــــ"))</f>
        <v>ـــــ</v>
      </c>
      <c r="N228" s="156"/>
      <c r="O228" s="154"/>
      <c r="P228" s="88">
        <f>'دفتر روزنامه'!$H$31</f>
        <v>9</v>
      </c>
    </row>
    <row r="229" spans="8:16" ht="12">
      <c r="H229" s="85">
        <f t="shared" si="21"/>
        <v>1200000</v>
      </c>
      <c r="I229" s="80" t="str">
        <f t="shared" si="22"/>
        <v>بد</v>
      </c>
      <c r="J229" s="80">
        <f>IF(H217='دفتر روزنامه'!$F$35,'دفتر روزنامه'!$C$35,0)</f>
        <v>0</v>
      </c>
      <c r="K229" s="80">
        <f>IF(H217='دفتر روزنامه'!$F$34,'دفتر روزنامه'!$D$34,0)</f>
        <v>0</v>
      </c>
      <c r="L229" s="86"/>
      <c r="M229" s="87" t="str">
        <f>IF(H217='دفتر روزنامه'!$F$34,'دفتر روزنامه'!$G$36,IF(H217='دفتر روزنامه'!$F$35,'دفتر روزنامه'!$G$36,"ـــــ"))</f>
        <v>ـــــ</v>
      </c>
      <c r="N229" s="156"/>
      <c r="O229" s="154"/>
      <c r="P229" s="88">
        <f>'دفتر روزنامه'!$H$34</f>
        <v>10</v>
      </c>
    </row>
    <row r="230" spans="8:16" ht="12">
      <c r="H230" s="85">
        <f t="shared" si="21"/>
        <v>1200000</v>
      </c>
      <c r="I230" s="80" t="str">
        <f t="shared" si="22"/>
        <v>بد</v>
      </c>
      <c r="J230" s="80">
        <f>IF(H217='دفتر روزنامه'!$F$38,'دفتر روزنامه'!$C$38,0)</f>
        <v>0</v>
      </c>
      <c r="K230" s="80">
        <f>IF(H217='دفتر روزنامه'!$F$37,'دفتر روزنامه'!$D$37,0)</f>
        <v>0</v>
      </c>
      <c r="L230" s="86"/>
      <c r="M230" s="87" t="str">
        <f>IF(H217='دفتر روزنامه'!$F$37,'دفتر روزنامه'!$G$39,IF(H217='دفتر روزنامه'!$F$38,'دفتر روزنامه'!$G$39,"ـــــ"))</f>
        <v>ـــــ</v>
      </c>
      <c r="N230" s="156"/>
      <c r="O230" s="154"/>
      <c r="P230" s="88">
        <f>'دفتر روزنامه'!$H$37</f>
        <v>11</v>
      </c>
    </row>
    <row r="231" spans="8:16" ht="12">
      <c r="H231" s="85">
        <f t="shared" si="21"/>
        <v>1200000</v>
      </c>
      <c r="I231" s="80" t="str">
        <f t="shared" si="22"/>
        <v>بد</v>
      </c>
      <c r="J231" s="80">
        <f>IF(H217='دفتر روزنامه'!$F$41,'دفتر روزنامه'!$C$41,0)</f>
        <v>0</v>
      </c>
      <c r="K231" s="80">
        <f>IF(H217='دفتر روزنامه'!$F$40,'دفتر روزنامه'!$D$40,0)</f>
        <v>0</v>
      </c>
      <c r="L231" s="86"/>
      <c r="M231" s="87" t="str">
        <f>IF(H217='دفتر روزنامه'!$F$40,'دفتر روزنامه'!$G$42,IF(H217='دفتر روزنامه'!$F$41,'دفتر روزنامه'!$G$42,"ـــــ"))</f>
        <v>ـــــ</v>
      </c>
      <c r="N231" s="156"/>
      <c r="O231" s="154"/>
      <c r="P231" s="88">
        <f>'دفتر روزنامه'!$H$40</f>
        <v>12</v>
      </c>
    </row>
    <row r="232" spans="8:16" ht="12">
      <c r="H232" s="85">
        <f t="shared" si="21"/>
        <v>1200000</v>
      </c>
      <c r="I232" s="80" t="str">
        <f t="shared" si="22"/>
        <v>بد</v>
      </c>
      <c r="J232" s="80">
        <f>IF(H217='دفتر روزنامه'!$F$44,'دفتر روزنامه'!$C$44,0)</f>
        <v>0</v>
      </c>
      <c r="K232" s="80">
        <f>IF(H217='دفتر روزنامه'!$F$43,'دفتر روزنامه'!$D$43,0)</f>
        <v>0</v>
      </c>
      <c r="L232" s="86"/>
      <c r="M232" s="87" t="str">
        <f>IF(H217='دفتر روزنامه'!$F$43,'دفتر روزنامه'!$G$45,IF(H217='دفتر روزنامه'!$F$44,'دفتر روزنامه'!$G$45,"ـــــ"))</f>
        <v>ـــــ</v>
      </c>
      <c r="N232" s="156"/>
      <c r="O232" s="154"/>
      <c r="P232" s="88">
        <f>'دفتر روزنامه'!$H$43</f>
        <v>13</v>
      </c>
    </row>
    <row r="233" spans="8:16" ht="12">
      <c r="H233" s="85">
        <f t="shared" si="21"/>
        <v>1200000</v>
      </c>
      <c r="I233" s="80" t="str">
        <f t="shared" si="22"/>
        <v>بد</v>
      </c>
      <c r="J233" s="80">
        <f>IF(H217='دفتر روزنامه'!$F$47,'دفتر روزنامه'!$C$47,0)</f>
        <v>0</v>
      </c>
      <c r="K233" s="80">
        <f>IF(H217='دفتر روزنامه'!$F$46,'دفتر روزنامه'!$D$46,0)</f>
        <v>0</v>
      </c>
      <c r="L233" s="86"/>
      <c r="M233" s="87" t="str">
        <f>IF(H217='دفتر روزنامه'!$F$46,'دفتر روزنامه'!$G$48,IF(H217='دفتر روزنامه'!$F$47,'دفتر روزنامه'!$G$48,"ـــــ"))</f>
        <v>ـــــ</v>
      </c>
      <c r="N233" s="156"/>
      <c r="O233" s="154"/>
      <c r="P233" s="88">
        <f>'دفتر روزنامه'!$H$46</f>
        <v>14</v>
      </c>
    </row>
    <row r="234" spans="8:16" ht="12">
      <c r="H234" s="85">
        <f t="shared" si="21"/>
        <v>1200000</v>
      </c>
      <c r="I234" s="80" t="str">
        <f t="shared" si="22"/>
        <v>بد</v>
      </c>
      <c r="J234" s="80">
        <f>IF(H217='دفتر روزنامه'!$F$50,'دفتر روزنامه'!$C$50,0)</f>
        <v>0</v>
      </c>
      <c r="K234" s="80">
        <f>IF(H217='دفتر روزنامه'!$F$49,'دفتر روزنامه'!$D$49,0)</f>
        <v>0</v>
      </c>
      <c r="L234" s="86"/>
      <c r="M234" s="87" t="str">
        <f>IF(H217='دفتر روزنامه'!$F$49,'دفتر روزنامه'!$G$51,IF(H217='دفتر روزنامه'!$F$50,'دفتر روزنامه'!$G$51,"ـــــ"))</f>
        <v>ـــــ</v>
      </c>
      <c r="N234" s="156"/>
      <c r="O234" s="154"/>
      <c r="P234" s="88">
        <f>'دفتر روزنامه'!$H$49</f>
        <v>15</v>
      </c>
    </row>
    <row r="235" spans="8:16" ht="12">
      <c r="H235" s="85">
        <f t="shared" si="21"/>
        <v>1200000</v>
      </c>
      <c r="I235" s="80" t="str">
        <f t="shared" si="22"/>
        <v>بد</v>
      </c>
      <c r="J235" s="80">
        <f>IF(H217='دفتر روزنامه'!$F$53,'دفتر روزنامه'!$C$53,0)</f>
        <v>0</v>
      </c>
      <c r="K235" s="80">
        <f>IF(H217='دفتر روزنامه'!$F$52,'دفتر روزنامه'!$D$52,0)</f>
        <v>0</v>
      </c>
      <c r="L235" s="86"/>
      <c r="M235" s="87" t="str">
        <f>IF(H217='دفتر روزنامه'!$F$52,'دفتر روزنامه'!$G$54,IF(H217='دفتر روزنامه'!$F$53,'دفتر روزنامه'!$G$54,"ـــــ"))</f>
        <v>ـــــ</v>
      </c>
      <c r="N235" s="156"/>
      <c r="O235" s="154"/>
      <c r="P235" s="88">
        <f>'دفتر روزنامه'!$H$52</f>
        <v>16</v>
      </c>
    </row>
    <row r="236" spans="8:16" ht="12">
      <c r="H236" s="85">
        <f t="shared" si="21"/>
        <v>1200000</v>
      </c>
      <c r="I236" s="80" t="str">
        <f t="shared" si="22"/>
        <v>بد</v>
      </c>
      <c r="J236" s="80">
        <f>IF(H217='دفتر روزنامه'!$F$56,'دفتر روزنامه'!$C$56,0)</f>
        <v>0</v>
      </c>
      <c r="K236" s="80">
        <f>IF(H217='دفتر روزنامه'!$F$55,'دفتر روزنامه'!$D$55,0)</f>
        <v>0</v>
      </c>
      <c r="L236" s="86"/>
      <c r="M236" s="87" t="str">
        <f>IF(H217='دفتر روزنامه'!$F$55,'دفتر روزنامه'!$G$57,IF(H217='دفتر روزنامه'!$F$56,'دفتر روزنامه'!$G$57,"ـــــ"))</f>
        <v>ـــــ</v>
      </c>
      <c r="N236" s="156"/>
      <c r="O236" s="154"/>
      <c r="P236" s="88">
        <f>'دفتر روزنامه'!$H$55</f>
        <v>17</v>
      </c>
    </row>
    <row r="237" spans="8:16" ht="12">
      <c r="H237" s="85">
        <f t="shared" si="21"/>
        <v>1200000</v>
      </c>
      <c r="I237" s="80" t="str">
        <f t="shared" si="22"/>
        <v>بد</v>
      </c>
      <c r="J237" s="80">
        <f>IF(H217='دفتر روزنامه'!$F$59,'دفتر روزنامه'!$C$59,0)</f>
        <v>0</v>
      </c>
      <c r="K237" s="80">
        <f>IF(H217='دفتر روزنامه'!$F$58,'دفتر روزنامه'!$D$58,0)</f>
        <v>0</v>
      </c>
      <c r="L237" s="86"/>
      <c r="M237" s="87" t="str">
        <f>IF(H217='دفتر روزنامه'!$F$58,'دفتر روزنامه'!$G$60,IF(H217='دفتر روزنامه'!$F$59,'دفتر روزنامه'!$G$60,"ـــــ"))</f>
        <v>ـــــ</v>
      </c>
      <c r="N237" s="156"/>
      <c r="O237" s="154"/>
      <c r="P237" s="88">
        <f>'دفتر روزنامه'!$H$58</f>
        <v>18</v>
      </c>
    </row>
    <row r="238" spans="8:16" ht="12">
      <c r="H238" s="85">
        <f t="shared" si="21"/>
        <v>1200000</v>
      </c>
      <c r="I238" s="80" t="str">
        <f t="shared" si="22"/>
        <v>بد</v>
      </c>
      <c r="J238" s="80">
        <f>IF(H217='دفتر روزنامه'!$F$62,'دفتر روزنامه'!$C$62,0)</f>
        <v>0</v>
      </c>
      <c r="K238" s="80">
        <f>IF(H217='دفتر روزنامه'!$F$61,'دفتر روزنامه'!$D$61,0)</f>
        <v>0</v>
      </c>
      <c r="L238" s="86"/>
      <c r="M238" s="87" t="str">
        <f>IF(H217='دفتر روزنامه'!$F$61,'دفتر روزنامه'!$G$63,IF(H217='دفتر روزنامه'!$F$62,'دفتر روزنامه'!$G$63,"ـــــ"))</f>
        <v>ـــــ</v>
      </c>
      <c r="N238" s="156"/>
      <c r="O238" s="154"/>
      <c r="P238" s="88">
        <f>'دفتر روزنامه'!$H$61</f>
        <v>19</v>
      </c>
    </row>
    <row r="239" spans="8:16" ht="12.75" thickBot="1">
      <c r="H239" s="85">
        <f t="shared" si="21"/>
        <v>1200000</v>
      </c>
      <c r="I239" s="80" t="str">
        <f t="shared" si="22"/>
        <v>بد</v>
      </c>
      <c r="J239" s="80">
        <f>IF(H217='دفتر روزنامه'!$F$65,'دفتر روزنامه'!$C$65,0)</f>
        <v>0</v>
      </c>
      <c r="K239" s="80">
        <f>IF(H217='دفتر روزنامه'!$F$64,'دفتر روزنامه'!$D$64,0)</f>
        <v>0</v>
      </c>
      <c r="L239" s="86"/>
      <c r="M239" s="87" t="str">
        <f>IF(H217='دفتر روزنامه'!$F$64,'دفتر روزنامه'!$G$66,IF(H217='دفتر روزنامه'!$F$65,'دفتر روزنامه'!$G$66,"ـــــ"))</f>
        <v>ـــــ</v>
      </c>
      <c r="N239" s="159"/>
      <c r="O239" s="152"/>
      <c r="P239" s="88">
        <f>'دفتر روزنامه'!$H$64</f>
        <v>20</v>
      </c>
    </row>
    <row r="240" spans="8:16" ht="12.75" thickBot="1">
      <c r="H240" s="91">
        <f>H239</f>
        <v>1200000</v>
      </c>
      <c r="I240" s="92"/>
      <c r="J240" s="93"/>
      <c r="K240" s="93"/>
      <c r="L240" s="92"/>
      <c r="M240" s="92"/>
      <c r="N240" s="92"/>
      <c r="O240" s="92"/>
      <c r="P240" s="94"/>
    </row>
    <row r="245" spans="10:12" ht="28.5" thickBot="1">
      <c r="J245" s="170" t="s">
        <v>23</v>
      </c>
      <c r="K245" s="170"/>
      <c r="L245" s="170"/>
    </row>
    <row r="246" spans="8:16" ht="23.25">
      <c r="H246" s="66">
        <v>20</v>
      </c>
      <c r="I246" s="67" t="s">
        <v>25</v>
      </c>
      <c r="J246" s="68"/>
      <c r="K246" s="171" t="s">
        <v>26</v>
      </c>
      <c r="L246" s="171"/>
      <c r="M246" s="171"/>
      <c r="N246" s="98" t="s">
        <v>69</v>
      </c>
      <c r="O246" s="160" t="s">
        <v>24</v>
      </c>
      <c r="P246" s="162" t="s">
        <v>14</v>
      </c>
    </row>
    <row r="247" spans="8:16" ht="33">
      <c r="H247" s="168" t="s">
        <v>20</v>
      </c>
      <c r="I247" s="169" t="s">
        <v>19</v>
      </c>
      <c r="J247" s="169" t="s">
        <v>7</v>
      </c>
      <c r="K247" s="169" t="s">
        <v>6</v>
      </c>
      <c r="L247" s="172" t="s">
        <v>15</v>
      </c>
      <c r="M247" s="169" t="s">
        <v>2</v>
      </c>
      <c r="N247" s="99"/>
      <c r="O247" s="161"/>
      <c r="P247" s="163"/>
    </row>
    <row r="248" spans="8:16" ht="12">
      <c r="H248" s="168"/>
      <c r="I248" s="169"/>
      <c r="J248" s="169"/>
      <c r="K248" s="169"/>
      <c r="L248" s="173"/>
      <c r="M248" s="169"/>
      <c r="N248" s="166"/>
      <c r="O248" s="167"/>
      <c r="P248" s="164"/>
    </row>
    <row r="249" spans="8:16" ht="12">
      <c r="H249" s="79">
        <f>J249-K249</f>
        <v>200000</v>
      </c>
      <c r="I249" s="80" t="str">
        <f>IF(H249&gt;K249,"بس",IF(H249=0,"ــــ","بد"))</f>
        <v>بس</v>
      </c>
      <c r="J249" s="81">
        <v>200000</v>
      </c>
      <c r="K249" s="81">
        <v>0</v>
      </c>
      <c r="L249" s="82"/>
      <c r="M249" s="83" t="s">
        <v>104</v>
      </c>
      <c r="N249" s="87"/>
      <c r="O249" s="101"/>
      <c r="P249" s="75"/>
    </row>
    <row r="250" spans="8:16" ht="12">
      <c r="H250" s="85">
        <f>H249-K250+J250</f>
        <v>200000</v>
      </c>
      <c r="I250" s="80" t="str">
        <f>IF(H249&gt;K250,"بس",IF(H250=0,"ــــ","بد"))</f>
        <v>بس</v>
      </c>
      <c r="J250" s="80">
        <f>IF(H246='دفتر روزنامه'!$F$8,'دفتر روزنامه'!$C$8,0)</f>
        <v>0</v>
      </c>
      <c r="K250" s="80">
        <f>IF(H246='دفتر روزنامه'!$F$7,'دفتر روزنامه'!$D$7,0)</f>
        <v>0</v>
      </c>
      <c r="L250" s="86">
        <f>'دفتر روزنامه'!C243</f>
        <v>0</v>
      </c>
      <c r="M250" s="87" t="str">
        <f>IF(H246='دفتر روزنامه'!$F$7,'دفتر روزنامه'!$G$9,"ـــــ")</f>
        <v>ـــــ</v>
      </c>
      <c r="N250" s="155"/>
      <c r="O250" s="165"/>
      <c r="P250" s="88">
        <f>'دفتر روزنامه'!$H$7</f>
        <v>1</v>
      </c>
    </row>
    <row r="251" spans="8:16" ht="12">
      <c r="H251" s="85">
        <f>H250-K251+J251</f>
        <v>200000</v>
      </c>
      <c r="I251" s="80" t="str">
        <f aca="true" t="shared" si="23" ref="I251:I269">IF(H250&gt;K251,"بس",IF(H251=0,"ــــ","بد"))</f>
        <v>بس</v>
      </c>
      <c r="J251" s="80">
        <f>IF(H246='دفتر روزنامه'!$F$11,'دفتر روزنامه'!$C$11,0)</f>
        <v>0</v>
      </c>
      <c r="K251" s="80">
        <f>IF(H246='دفتر روزنامه'!$F$10,'دفتر روزنامه'!$D$10,0)</f>
        <v>0</v>
      </c>
      <c r="L251" s="86"/>
      <c r="M251" s="87" t="str">
        <f>IF(H246='دفتر روزنامه'!$F$10,'دفتر روزنامه'!$G$12,IF(H246='دفتر روزنامه'!$F$11,'دفتر روزنامه'!$G$12,"ـــــ"))</f>
        <v>ـــــ</v>
      </c>
      <c r="N251" s="156"/>
      <c r="O251" s="154"/>
      <c r="P251" s="89">
        <f>'دفتر روزنامه'!$H$10</f>
        <v>2</v>
      </c>
    </row>
    <row r="252" spans="8:16" ht="12">
      <c r="H252" s="85">
        <f>H251-K252+J252</f>
        <v>200000</v>
      </c>
      <c r="I252" s="80" t="str">
        <f t="shared" si="23"/>
        <v>بس</v>
      </c>
      <c r="J252" s="80">
        <f>IF(H246='دفتر روزنامه'!$F$14,'دفتر روزنامه'!$C$14,0)</f>
        <v>0</v>
      </c>
      <c r="K252" s="80">
        <f>IF(H246='دفتر روزنامه'!$F$13,'دفتر روزنامه'!$D$13,0)</f>
        <v>0</v>
      </c>
      <c r="L252" s="86"/>
      <c r="M252" s="87" t="str">
        <f>IF(H246='دفتر روزنامه'!$F$13,'دفتر روزنامه'!$G$15,IF(H246='دفتر روزنامه'!$F$14,'دفتر روزنامه'!$G$15,"ـــــ"))</f>
        <v>ـــــ</v>
      </c>
      <c r="N252" s="156"/>
      <c r="O252" s="154"/>
      <c r="P252" s="88">
        <f>'دفتر روزنامه'!$H$13</f>
        <v>3</v>
      </c>
    </row>
    <row r="253" spans="8:16" ht="12">
      <c r="H253" s="85">
        <f>H252-K253+J253</f>
        <v>200000</v>
      </c>
      <c r="I253" s="80" t="str">
        <f t="shared" si="23"/>
        <v>بس</v>
      </c>
      <c r="J253" s="80">
        <f>IF(H246='دفتر روزنامه'!$F$17,'دفتر روزنامه'!$C$17,0)</f>
        <v>0</v>
      </c>
      <c r="K253" s="80">
        <f>IF(H246='دفتر روزنامه'!$F$16,'دفتر روزنامه'!$D$16,0)</f>
        <v>0</v>
      </c>
      <c r="L253" s="86"/>
      <c r="M253" s="87" t="str">
        <f>IF(H246='دفتر روزنامه'!$F$16,'دفتر روزنامه'!$G$18,IF(H246='دفتر روزنامه'!$F$17,'دفتر روزنامه'!$G$18,"ـــــ"))</f>
        <v>ـــــ</v>
      </c>
      <c r="N253" s="156"/>
      <c r="O253" s="154"/>
      <c r="P253" s="88">
        <f>'دفتر روزنامه'!$H$16</f>
        <v>4</v>
      </c>
    </row>
    <row r="254" spans="8:16" ht="12">
      <c r="H254" s="85">
        <f aca="true" t="shared" si="24" ref="H254:H270">H253-K254+J254</f>
        <v>1400000</v>
      </c>
      <c r="I254" s="80" t="str">
        <f t="shared" si="23"/>
        <v>بس</v>
      </c>
      <c r="J254" s="80">
        <f>IF(H246='دفتر روزنامه'!$F$20,'دفتر روزنامه'!$C$20,0)</f>
        <v>1200000</v>
      </c>
      <c r="K254" s="80">
        <f>IF(H246='دفتر روزنامه'!$F$19,'دفتر روزنامه'!$D$19,0)</f>
        <v>0</v>
      </c>
      <c r="L254" s="86"/>
      <c r="M254" s="87" t="str">
        <f>IF(H246='دفتر روزنامه'!$F$19,'دفتر روزنامه'!$G$21,IF(H246='دفتر روزنامه'!$F$20,'دفتر روزنامه'!$G$21,"ـــــ"))</f>
        <v>بابت خرید نسیه اثاثه</v>
      </c>
      <c r="N254" s="156"/>
      <c r="O254" s="154"/>
      <c r="P254" s="88">
        <f>'دفتر روزنامه'!$H$19</f>
        <v>5</v>
      </c>
    </row>
    <row r="255" spans="8:16" ht="12">
      <c r="H255" s="85">
        <f t="shared" si="24"/>
        <v>1400000</v>
      </c>
      <c r="I255" s="80" t="str">
        <f t="shared" si="23"/>
        <v>بس</v>
      </c>
      <c r="J255" s="80">
        <f>IF(H246='دفتر روزنامه'!$F$23,'دفتر روزنامه'!$C$23,0)</f>
        <v>0</v>
      </c>
      <c r="K255" s="80">
        <f>IF(H246='دفتر روزنامه'!$F$22,'دفتر روزنامه'!$D$22,0)</f>
        <v>0</v>
      </c>
      <c r="L255" s="86"/>
      <c r="M255" s="87" t="str">
        <f>IF(H246='دفتر روزنامه'!$F$22,'دفتر روزنامه'!$G$24,IF(H246='دفتر روزنامه'!$F$23,'دفتر روزنامه'!$G$24,"ـــــ"))</f>
        <v>ـــــ</v>
      </c>
      <c r="N255" s="156"/>
      <c r="O255" s="154"/>
      <c r="P255" s="88">
        <f>'دفتر روزنامه'!$H$22</f>
        <v>6</v>
      </c>
    </row>
    <row r="256" spans="8:16" ht="12">
      <c r="H256" s="85">
        <f t="shared" si="24"/>
        <v>1400000</v>
      </c>
      <c r="I256" s="80" t="str">
        <f t="shared" si="23"/>
        <v>بس</v>
      </c>
      <c r="J256" s="80">
        <f>IF(H246='دفتر روزنامه'!$F$26,'دفتر روزنامه'!$C$26,0)</f>
        <v>0</v>
      </c>
      <c r="K256" s="80">
        <f>IF(H246='دفتر روزنامه'!$F$25,'دفتر روزنامه'!$D$25,0)</f>
        <v>0</v>
      </c>
      <c r="L256" s="86"/>
      <c r="M256" s="87" t="str">
        <f>IF(H246='دفتر روزنامه'!$F$25,'دفتر روزنامه'!$G$27,IF(H246='دفتر روزنامه'!$F$26,'دفتر روزنامه'!$G$27,"ـــــ"))</f>
        <v>ـــــ</v>
      </c>
      <c r="N256" s="156"/>
      <c r="O256" s="154"/>
      <c r="P256" s="88">
        <f>'دفتر روزنامه'!$H$25</f>
        <v>7</v>
      </c>
    </row>
    <row r="257" spans="8:16" ht="12">
      <c r="H257" s="85">
        <f t="shared" si="24"/>
        <v>1400000</v>
      </c>
      <c r="I257" s="80" t="str">
        <f t="shared" si="23"/>
        <v>بس</v>
      </c>
      <c r="J257" s="80">
        <f>IF(H246='دفتر روزنامه'!$F$29,'دفتر روزنامه'!$C$29,0)</f>
        <v>0</v>
      </c>
      <c r="K257" s="80">
        <f>IF(H246='دفتر روزنامه'!$F$28,'دفتر روزنامه'!$D$28,0)</f>
        <v>0</v>
      </c>
      <c r="L257" s="86"/>
      <c r="M257" s="87" t="str">
        <f>IF(H246='دفتر روزنامه'!$F$28,'دفتر روزنامه'!$G$30,IF(H246='دفتر روزنامه'!$F$29,'دفتر روزنامه'!$G$30,"ـــــ"))</f>
        <v>ـــــ</v>
      </c>
      <c r="N257" s="156"/>
      <c r="O257" s="154"/>
      <c r="P257" s="88">
        <f>'دفتر روزنامه'!$H$28</f>
        <v>8</v>
      </c>
    </row>
    <row r="258" spans="8:16" ht="12">
      <c r="H258" s="85">
        <f t="shared" si="24"/>
        <v>1400000</v>
      </c>
      <c r="I258" s="80" t="str">
        <f t="shared" si="23"/>
        <v>بس</v>
      </c>
      <c r="J258" s="80">
        <f>IF(H246='دفتر روزنامه'!$F$32,'دفتر روزنامه'!$C$32,0)</f>
        <v>0</v>
      </c>
      <c r="K258" s="80">
        <f>IF(H246='دفتر روزنامه'!$F$31,'دفتر روزنامه'!$D$31,0)</f>
        <v>0</v>
      </c>
      <c r="L258" s="86"/>
      <c r="M258" s="87" t="str">
        <f>IF(H246='دفتر روزنامه'!$F$31,'دفتر روزنامه'!$G$33,IF(H246='دفتر روزنامه'!$F$32,'دفتر روزنامه'!$G$33,"ـــــ"))</f>
        <v>ـــــ</v>
      </c>
      <c r="N258" s="156"/>
      <c r="O258" s="154"/>
      <c r="P258" s="88">
        <f>'دفتر روزنامه'!$H$31</f>
        <v>9</v>
      </c>
    </row>
    <row r="259" spans="8:16" ht="12">
      <c r="H259" s="85">
        <f t="shared" si="24"/>
        <v>2180000</v>
      </c>
      <c r="I259" s="80" t="str">
        <f t="shared" si="23"/>
        <v>بس</v>
      </c>
      <c r="J259" s="80">
        <f>IF(H246='دفتر روزنامه'!$F$35,'دفتر روزنامه'!$C$35,0)</f>
        <v>780000</v>
      </c>
      <c r="K259" s="80">
        <f>IF(H246='دفتر روزنامه'!$F$34,'دفتر روزنامه'!$D$34,0)</f>
        <v>0</v>
      </c>
      <c r="L259" s="86"/>
      <c r="M259" s="87" t="str">
        <f>IF(H246='دفتر روزنامه'!$F$34,'دفتر روزنامه'!$G$36,IF(H246='دفتر روزنامه'!$F$35,'دفتر روزنامه'!$G$36,"ـــــ"))</f>
        <v>بابت خرید نسیه کالا</v>
      </c>
      <c r="N259" s="156"/>
      <c r="O259" s="154"/>
      <c r="P259" s="88">
        <f>'دفتر روزنامه'!$H$34</f>
        <v>10</v>
      </c>
    </row>
    <row r="260" spans="8:16" ht="12">
      <c r="H260" s="85">
        <f t="shared" si="24"/>
        <v>2180000</v>
      </c>
      <c r="I260" s="80" t="str">
        <f t="shared" si="23"/>
        <v>بس</v>
      </c>
      <c r="J260" s="80">
        <f>IF(H246='دفتر روزنامه'!$F$38,'دفتر روزنامه'!$C$38,0)</f>
        <v>0</v>
      </c>
      <c r="K260" s="80">
        <f>IF(H246='دفتر روزنامه'!$F$37,'دفتر روزنامه'!$D$37,0)</f>
        <v>0</v>
      </c>
      <c r="L260" s="86"/>
      <c r="M260" s="87" t="str">
        <f>IF(H246='دفتر روزنامه'!$F$37,'دفتر روزنامه'!$G$39,IF(H246='دفتر روزنامه'!$F$38,'دفتر روزنامه'!$G$39,"ـــــ"))</f>
        <v>ـــــ</v>
      </c>
      <c r="N260" s="156"/>
      <c r="O260" s="154"/>
      <c r="P260" s="88">
        <f>'دفتر روزنامه'!$H$37</f>
        <v>11</v>
      </c>
    </row>
    <row r="261" spans="8:16" ht="12">
      <c r="H261" s="85">
        <f t="shared" si="24"/>
        <v>2180000</v>
      </c>
      <c r="I261" s="80" t="str">
        <f t="shared" si="23"/>
        <v>بس</v>
      </c>
      <c r="J261" s="80">
        <f>IF(H246='دفتر روزنامه'!$F$41,'دفتر روزنامه'!$C$41,0)</f>
        <v>0</v>
      </c>
      <c r="K261" s="80">
        <f>IF(H246='دفتر روزنامه'!$F$40,'دفتر روزنامه'!$D$40,0)</f>
        <v>0</v>
      </c>
      <c r="L261" s="86"/>
      <c r="M261" s="87" t="str">
        <f>IF(H246='دفتر روزنامه'!$F$40,'دفتر روزنامه'!$G$42,IF(H246='دفتر روزنامه'!$F$41,'دفتر روزنامه'!$G$42,"ـــــ"))</f>
        <v>ـــــ</v>
      </c>
      <c r="N261" s="156"/>
      <c r="O261" s="154"/>
      <c r="P261" s="88">
        <f>'دفتر روزنامه'!$H$40</f>
        <v>12</v>
      </c>
    </row>
    <row r="262" spans="8:16" ht="12">
      <c r="H262" s="85">
        <f t="shared" si="24"/>
        <v>2180000</v>
      </c>
      <c r="I262" s="80" t="str">
        <f t="shared" si="23"/>
        <v>بس</v>
      </c>
      <c r="J262" s="80">
        <f>IF(H246='دفتر روزنامه'!$F$44,'دفتر روزنامه'!$C$44,0)</f>
        <v>0</v>
      </c>
      <c r="K262" s="80">
        <f>IF(H246='دفتر روزنامه'!$F$43,'دفتر روزنامه'!$D$43,0)</f>
        <v>0</v>
      </c>
      <c r="L262" s="86"/>
      <c r="M262" s="87" t="str">
        <f>IF(H246='دفتر روزنامه'!$F$43,'دفتر روزنامه'!$G$45,IF(H246='دفتر روزنامه'!$F$44,'دفتر روزنامه'!$G$45,"ـــــ"))</f>
        <v>ـــــ</v>
      </c>
      <c r="N262" s="156"/>
      <c r="O262" s="154"/>
      <c r="P262" s="88">
        <f>'دفتر روزنامه'!$H$43</f>
        <v>13</v>
      </c>
    </row>
    <row r="263" spans="8:16" ht="12">
      <c r="H263" s="85">
        <f t="shared" si="24"/>
        <v>2180000</v>
      </c>
      <c r="I263" s="80" t="str">
        <f t="shared" si="23"/>
        <v>بس</v>
      </c>
      <c r="J263" s="80">
        <f>IF(H246='دفتر روزنامه'!$F$47,'دفتر روزنامه'!$C$47,0)</f>
        <v>0</v>
      </c>
      <c r="K263" s="80">
        <f>IF(H246='دفتر روزنامه'!$F$46,'دفتر روزنامه'!$D$46,0)</f>
        <v>0</v>
      </c>
      <c r="L263" s="86"/>
      <c r="M263" s="87" t="str">
        <f>IF(H246='دفتر روزنامه'!$F$46,'دفتر روزنامه'!$G$48,IF(H246='دفتر روزنامه'!$F$47,'دفتر روزنامه'!$G$48,"ـــــ"))</f>
        <v>ـــــ</v>
      </c>
      <c r="N263" s="156"/>
      <c r="O263" s="154"/>
      <c r="P263" s="88">
        <f>'دفتر روزنامه'!$H$46</f>
        <v>14</v>
      </c>
    </row>
    <row r="264" spans="8:16" ht="12">
      <c r="H264" s="85">
        <f t="shared" si="24"/>
        <v>2180000</v>
      </c>
      <c r="I264" s="80" t="str">
        <f t="shared" si="23"/>
        <v>بس</v>
      </c>
      <c r="J264" s="80">
        <f>IF(H246='دفتر روزنامه'!$F$50,'دفتر روزنامه'!$C$50,0)</f>
        <v>0</v>
      </c>
      <c r="K264" s="80">
        <f>IF(H246='دفتر روزنامه'!$F$49,'دفتر روزنامه'!$D$49,0)</f>
        <v>0</v>
      </c>
      <c r="L264" s="86"/>
      <c r="M264" s="87" t="str">
        <f>IF(H246='دفتر روزنامه'!$F$49,'دفتر روزنامه'!$G$51,IF(H246='دفتر روزنامه'!$F$50,'دفتر روزنامه'!$G$51,"ـــــ"))</f>
        <v>ـــــ</v>
      </c>
      <c r="N264" s="156"/>
      <c r="O264" s="154"/>
      <c r="P264" s="88">
        <f>'دفتر روزنامه'!$H$49</f>
        <v>15</v>
      </c>
    </row>
    <row r="265" spans="8:16" ht="12">
      <c r="H265" s="85">
        <f t="shared" si="24"/>
        <v>2180000</v>
      </c>
      <c r="I265" s="80" t="str">
        <f t="shared" si="23"/>
        <v>بس</v>
      </c>
      <c r="J265" s="80">
        <f>IF(H246='دفتر روزنامه'!$F$53,'دفتر روزنامه'!$C$53,0)</f>
        <v>0</v>
      </c>
      <c r="K265" s="80">
        <f>IF(H246='دفتر روزنامه'!$F$52,'دفتر روزنامه'!$D$52,0)</f>
        <v>0</v>
      </c>
      <c r="L265" s="86"/>
      <c r="M265" s="87" t="str">
        <f>IF(H246='دفتر روزنامه'!$F$52,'دفتر روزنامه'!$G$54,IF(H246='دفتر روزنامه'!$F$53,'دفتر روزنامه'!$G$54,"ـــــ"))</f>
        <v>ـــــ</v>
      </c>
      <c r="N265" s="156"/>
      <c r="O265" s="154"/>
      <c r="P265" s="88">
        <f>'دفتر روزنامه'!$H$52</f>
        <v>16</v>
      </c>
    </row>
    <row r="266" spans="8:16" ht="12">
      <c r="H266" s="85">
        <f t="shared" si="24"/>
        <v>2180000</v>
      </c>
      <c r="I266" s="80" t="str">
        <f t="shared" si="23"/>
        <v>بس</v>
      </c>
      <c r="J266" s="80">
        <f>IF(H246='دفتر روزنامه'!$F$56,'دفتر روزنامه'!$C$56,0)</f>
        <v>0</v>
      </c>
      <c r="K266" s="80">
        <f>IF(H246='دفتر روزنامه'!$F$55,'دفتر روزنامه'!$D$55,0)</f>
        <v>0</v>
      </c>
      <c r="L266" s="86"/>
      <c r="M266" s="87" t="str">
        <f>IF(H246='دفتر روزنامه'!$F$55,'دفتر روزنامه'!$G$57,IF(H246='دفتر روزنامه'!$F$56,'دفتر روزنامه'!$G$57,"ـــــ"))</f>
        <v>ـــــ</v>
      </c>
      <c r="N266" s="156"/>
      <c r="O266" s="154"/>
      <c r="P266" s="88">
        <f>'دفتر روزنامه'!$H$55</f>
        <v>17</v>
      </c>
    </row>
    <row r="267" spans="8:16" ht="12">
      <c r="H267" s="85">
        <f t="shared" si="24"/>
        <v>2000000</v>
      </c>
      <c r="I267" s="80" t="str">
        <f t="shared" si="23"/>
        <v>بس</v>
      </c>
      <c r="J267" s="80">
        <f>IF(H246='دفتر روزنامه'!$F$59,'دفتر روزنامه'!$C$59,0)</f>
        <v>0</v>
      </c>
      <c r="K267" s="80">
        <f>IF(H246='دفتر روزنامه'!$F$58,'دفتر روزنامه'!$D$58,0)</f>
        <v>180000</v>
      </c>
      <c r="L267" s="86"/>
      <c r="M267" s="87" t="str">
        <f>IF(H246='دفتر روزنامه'!$F$58,'دفتر روزنامه'!$G$60,IF(H246='دفتر روزنامه'!$F$59,'دفتر روزنامه'!$G$60,"ـــــ"))</f>
        <v>بابت بدهی تاریخ 12/11</v>
      </c>
      <c r="N267" s="156"/>
      <c r="O267" s="154"/>
      <c r="P267" s="88">
        <f>'دفتر روزنامه'!$H$58</f>
        <v>18</v>
      </c>
    </row>
    <row r="268" spans="8:16" ht="12">
      <c r="H268" s="85">
        <f t="shared" si="24"/>
        <v>2000000</v>
      </c>
      <c r="I268" s="80" t="str">
        <f t="shared" si="23"/>
        <v>بس</v>
      </c>
      <c r="J268" s="80">
        <f>IF(H246='دفتر روزنامه'!$F$62,'دفتر روزنامه'!$C$62,0)</f>
        <v>0</v>
      </c>
      <c r="K268" s="80">
        <f>IF(H246='دفتر روزنامه'!$F$61,'دفتر روزنامه'!$D$61,0)</f>
        <v>0</v>
      </c>
      <c r="L268" s="86"/>
      <c r="M268" s="87" t="str">
        <f>IF(H246='دفتر روزنامه'!$F$61,'دفتر روزنامه'!$G$63,IF(H246='دفتر روزنامه'!$F$62,'دفتر روزنامه'!$G$63,"ـــــ"))</f>
        <v>ـــــ</v>
      </c>
      <c r="N268" s="156"/>
      <c r="O268" s="154"/>
      <c r="P268" s="88">
        <f>'دفتر روزنامه'!$H$61</f>
        <v>19</v>
      </c>
    </row>
    <row r="269" spans="8:16" ht="12.75" thickBot="1">
      <c r="H269" s="85">
        <f t="shared" si="24"/>
        <v>2000000</v>
      </c>
      <c r="I269" s="80" t="str">
        <f t="shared" si="23"/>
        <v>بس</v>
      </c>
      <c r="J269" s="80">
        <f>IF(H246='دفتر روزنامه'!$F$65,'دفتر روزنامه'!$C$65,0)</f>
        <v>0</v>
      </c>
      <c r="K269" s="80">
        <f>IF(H246='دفتر روزنامه'!$F$64,'دفتر روزنامه'!$D$64,0)</f>
        <v>0</v>
      </c>
      <c r="L269" s="86"/>
      <c r="M269" s="87" t="str">
        <f>IF(H246='دفتر روزنامه'!$F$64,'دفتر روزنامه'!$G$66,IF(H246='دفتر روزنامه'!$F$65,'دفتر روزنامه'!$G$66,"ـــــ"))</f>
        <v>ـــــ</v>
      </c>
      <c r="N269" s="159"/>
      <c r="O269" s="152"/>
      <c r="P269" s="88">
        <f>'دفتر روزنامه'!$H$64</f>
        <v>20</v>
      </c>
    </row>
    <row r="270" spans="8:16" ht="12.75" thickBot="1">
      <c r="H270" s="110">
        <f t="shared" si="24"/>
        <v>2000000</v>
      </c>
      <c r="I270" s="92"/>
      <c r="J270" s="93"/>
      <c r="K270" s="93"/>
      <c r="L270" s="92"/>
      <c r="M270" s="92"/>
      <c r="N270" s="92"/>
      <c r="O270" s="92"/>
      <c r="P270" s="94"/>
    </row>
    <row r="276" spans="10:12" ht="28.5" thickBot="1">
      <c r="J276" s="170" t="s">
        <v>23</v>
      </c>
      <c r="K276" s="170"/>
      <c r="L276" s="170"/>
    </row>
    <row r="277" spans="8:16" ht="23.25">
      <c r="H277" s="66">
        <v>21</v>
      </c>
      <c r="I277" s="67" t="s">
        <v>3</v>
      </c>
      <c r="J277" s="68"/>
      <c r="K277" s="171" t="s">
        <v>26</v>
      </c>
      <c r="L277" s="171"/>
      <c r="M277" s="171"/>
      <c r="N277" s="98" t="s">
        <v>28</v>
      </c>
      <c r="O277" s="160" t="s">
        <v>24</v>
      </c>
      <c r="P277" s="162" t="s">
        <v>14</v>
      </c>
    </row>
    <row r="278" spans="8:16" ht="33">
      <c r="H278" s="168" t="s">
        <v>20</v>
      </c>
      <c r="I278" s="169" t="s">
        <v>19</v>
      </c>
      <c r="J278" s="169" t="s">
        <v>7</v>
      </c>
      <c r="K278" s="169" t="s">
        <v>6</v>
      </c>
      <c r="L278" s="172" t="s">
        <v>15</v>
      </c>
      <c r="M278" s="169" t="s">
        <v>2</v>
      </c>
      <c r="N278" s="99"/>
      <c r="O278" s="161"/>
      <c r="P278" s="163"/>
    </row>
    <row r="279" spans="8:16" ht="12">
      <c r="H279" s="168"/>
      <c r="I279" s="169"/>
      <c r="J279" s="169"/>
      <c r="K279" s="169"/>
      <c r="L279" s="173"/>
      <c r="M279" s="169"/>
      <c r="N279" s="166"/>
      <c r="O279" s="167"/>
      <c r="P279" s="164"/>
    </row>
    <row r="280" spans="8:16" ht="12">
      <c r="H280" s="85">
        <f>J280-K280</f>
        <v>0</v>
      </c>
      <c r="I280" s="80" t="str">
        <f>IF(H280&gt;K280,"بس",IF(H280=0,"ــــ","بد"))</f>
        <v>ــــ</v>
      </c>
      <c r="J280" s="80">
        <f>IF(H277='دفتر روزنامه'!$F$8,'دفتر روزنامه'!$C$8,0)</f>
        <v>0</v>
      </c>
      <c r="K280" s="80">
        <f>IF(H277='دفتر روزنامه'!$F$7,'دفتر روزنامه'!$D$7,0)</f>
        <v>0</v>
      </c>
      <c r="L280" s="86">
        <f>'دفتر روزنامه'!C273</f>
        <v>0</v>
      </c>
      <c r="M280" s="87" t="str">
        <f>IF(H277='دفتر روزنامه'!$F$7,'دفتر روزنامه'!$G$9,"ـــــ")</f>
        <v>ـــــ</v>
      </c>
      <c r="N280" s="155"/>
      <c r="O280" s="165"/>
      <c r="P280" s="88">
        <f>'دفتر روزنامه'!$H$7</f>
        <v>1</v>
      </c>
    </row>
    <row r="281" spans="8:16" ht="12">
      <c r="H281" s="85">
        <f>H280-K281+J281</f>
        <v>0</v>
      </c>
      <c r="I281" s="80" t="str">
        <f aca="true" t="shared" si="25" ref="I281:I293">IF(H281&gt;K281,"بس",IF(H281=0,"ــــ","بد"))</f>
        <v>ــــ</v>
      </c>
      <c r="J281" s="80">
        <f>IF(H277='دفتر روزنامه'!$F$11,'دفتر روزنامه'!$C$11,0)</f>
        <v>0</v>
      </c>
      <c r="K281" s="80">
        <f>IF(H277='دفتر روزنامه'!$F$10,'دفتر روزنامه'!$D$10,0)</f>
        <v>0</v>
      </c>
      <c r="L281" s="86"/>
      <c r="M281" s="87" t="str">
        <f>IF(H277='دفتر روزنامه'!$F$10,'دفتر روزنامه'!$G$12,IF(H277='دفتر روزنامه'!$F$11,'دفتر روزنامه'!$G$12,"ـــــ"))</f>
        <v>ـــــ</v>
      </c>
      <c r="N281" s="156"/>
      <c r="O281" s="154"/>
      <c r="P281" s="89">
        <f>'دفتر روزنامه'!$H$10</f>
        <v>2</v>
      </c>
    </row>
    <row r="282" spans="8:16" ht="12">
      <c r="H282" s="85">
        <f>H281-K282+J282</f>
        <v>0</v>
      </c>
      <c r="I282" s="80" t="str">
        <f t="shared" si="25"/>
        <v>ــــ</v>
      </c>
      <c r="J282" s="80">
        <f>IF(H277='دفتر روزنامه'!$F$14,'دفتر روزنامه'!$C$14,0)</f>
        <v>0</v>
      </c>
      <c r="K282" s="80">
        <f>IF(H277='دفتر روزنامه'!$F$13,'دفتر روزنامه'!$D$13,0)</f>
        <v>0</v>
      </c>
      <c r="L282" s="86"/>
      <c r="M282" s="87" t="str">
        <f>IF(H277='دفتر روزنامه'!$F$13,'دفتر روزنامه'!$G$15,IF(H277='دفتر روزنامه'!$F$14,'دفتر روزنامه'!$G$15,"ـــــ"))</f>
        <v>ـــــ</v>
      </c>
      <c r="N282" s="156"/>
      <c r="O282" s="154"/>
      <c r="P282" s="88">
        <f>'دفتر روزنامه'!$H$13</f>
        <v>3</v>
      </c>
    </row>
    <row r="283" spans="8:16" ht="12">
      <c r="H283" s="85">
        <f aca="true" t="shared" si="26" ref="H283:H299">H282-K283+J283</f>
        <v>0</v>
      </c>
      <c r="I283" s="80" t="str">
        <f t="shared" si="25"/>
        <v>ــــ</v>
      </c>
      <c r="J283" s="80">
        <f>IF(H277='دفتر روزنامه'!$F$17,'دفتر روزنامه'!$C$17,0)</f>
        <v>0</v>
      </c>
      <c r="K283" s="80">
        <f>IF(H277='دفتر روزنامه'!$F$16,'دفتر روزنامه'!$D$16,0)</f>
        <v>0</v>
      </c>
      <c r="L283" s="86"/>
      <c r="M283" s="87" t="str">
        <f>IF(H277='دفتر روزنامه'!$F$16,'دفتر روزنامه'!$G$18,IF(H277='دفتر روزنامه'!$F$17,'دفتر روزنامه'!$G$18,"ـــــ"))</f>
        <v>ـــــ</v>
      </c>
      <c r="N283" s="156"/>
      <c r="O283" s="154"/>
      <c r="P283" s="88">
        <f>'دفتر روزنامه'!$H$16</f>
        <v>4</v>
      </c>
    </row>
    <row r="284" spans="8:16" ht="12">
      <c r="H284" s="85">
        <f t="shared" si="26"/>
        <v>0</v>
      </c>
      <c r="I284" s="80" t="str">
        <f t="shared" si="25"/>
        <v>ــــ</v>
      </c>
      <c r="J284" s="80">
        <f>IF(H277='دفتر روزنامه'!$F$20,'دفتر روزنامه'!$C$20,0)</f>
        <v>0</v>
      </c>
      <c r="K284" s="80">
        <f>IF(H277='دفتر روزنامه'!$F$19,'دفتر روزنامه'!$D$19,0)</f>
        <v>0</v>
      </c>
      <c r="L284" s="86"/>
      <c r="M284" s="87" t="str">
        <f>IF(H277='دفتر روزنامه'!$F$19,'دفتر روزنامه'!$G$21,IF(H277='دفتر روزنامه'!$F$20,'دفتر روزنامه'!$G$21,"ـــــ"))</f>
        <v>ـــــ</v>
      </c>
      <c r="N284" s="156"/>
      <c r="O284" s="154"/>
      <c r="P284" s="88">
        <f>'دفتر روزنامه'!$H$19</f>
        <v>5</v>
      </c>
    </row>
    <row r="285" spans="8:16" ht="12">
      <c r="H285" s="85">
        <f t="shared" si="26"/>
        <v>0</v>
      </c>
      <c r="I285" s="80" t="str">
        <f t="shared" si="25"/>
        <v>ــــ</v>
      </c>
      <c r="J285" s="80">
        <f>IF(H277='دفتر روزنامه'!$F$23,'دفتر روزنامه'!$C$23,0)</f>
        <v>0</v>
      </c>
      <c r="K285" s="80">
        <f>IF(H277='دفتر روزنامه'!$F$22,'دفتر روزنامه'!$D$22,0)</f>
        <v>0</v>
      </c>
      <c r="L285" s="86"/>
      <c r="M285" s="87" t="str">
        <f>IF(H277='دفتر روزنامه'!$F$22,'دفتر روزنامه'!$G$24,IF(H277='دفتر روزنامه'!$F$23,'دفتر روزنامه'!$G$24,"ـــــ"))</f>
        <v>ـــــ</v>
      </c>
      <c r="N285" s="156"/>
      <c r="O285" s="154"/>
      <c r="P285" s="88">
        <f>'دفتر روزنامه'!$H$22</f>
        <v>6</v>
      </c>
    </row>
    <row r="286" spans="8:16" ht="12">
      <c r="H286" s="85">
        <f t="shared" si="26"/>
        <v>0</v>
      </c>
      <c r="I286" s="80" t="str">
        <f t="shared" si="25"/>
        <v>ــــ</v>
      </c>
      <c r="J286" s="80">
        <f>IF(H277='دفتر روزنامه'!$F$26,'دفتر روزنامه'!$C$26,0)</f>
        <v>0</v>
      </c>
      <c r="K286" s="80">
        <f>IF(H277='دفتر روزنامه'!$F$25,'دفتر روزنامه'!$D$25,0)</f>
        <v>0</v>
      </c>
      <c r="L286" s="86"/>
      <c r="M286" s="87" t="str">
        <f>IF(H277='دفتر روزنامه'!$F$25,'دفتر روزنامه'!$G$27,IF(H277='دفتر روزنامه'!$F$26,'دفتر روزنامه'!$G$27,"ـــــ"))</f>
        <v>ـــــ</v>
      </c>
      <c r="N286" s="156"/>
      <c r="O286" s="154"/>
      <c r="P286" s="88">
        <f>'دفتر روزنامه'!$H$25</f>
        <v>7</v>
      </c>
    </row>
    <row r="287" spans="8:16" ht="12">
      <c r="H287" s="85">
        <f t="shared" si="26"/>
        <v>0</v>
      </c>
      <c r="I287" s="80" t="str">
        <f t="shared" si="25"/>
        <v>ــــ</v>
      </c>
      <c r="J287" s="80">
        <f>IF(H277='دفتر روزنامه'!$F$29,'دفتر روزنامه'!$C$29,0)</f>
        <v>0</v>
      </c>
      <c r="K287" s="80">
        <f>IF(H277='دفتر روزنامه'!$F$28,'دفتر روزنامه'!$D$28,0)</f>
        <v>0</v>
      </c>
      <c r="L287" s="86"/>
      <c r="M287" s="87" t="str">
        <f>IF(H277='دفتر روزنامه'!$F$28,'دفتر روزنامه'!$G$30,IF(H277='دفتر روزنامه'!$F$29,'دفتر روزنامه'!$G$30,"ـــــ"))</f>
        <v>ـــــ</v>
      </c>
      <c r="N287" s="156"/>
      <c r="O287" s="154"/>
      <c r="P287" s="88">
        <f>'دفتر روزنامه'!$H$28</f>
        <v>8</v>
      </c>
    </row>
    <row r="288" spans="8:16" ht="12">
      <c r="H288" s="85">
        <f t="shared" si="26"/>
        <v>0</v>
      </c>
      <c r="I288" s="80" t="str">
        <f t="shared" si="25"/>
        <v>ــــ</v>
      </c>
      <c r="J288" s="80">
        <f>IF(H277='دفتر روزنامه'!$F$32,'دفتر روزنامه'!$C$32,0)</f>
        <v>0</v>
      </c>
      <c r="K288" s="80">
        <f>IF(H277='دفتر روزنامه'!$F$31,'دفتر روزنامه'!$D$31,0)</f>
        <v>0</v>
      </c>
      <c r="L288" s="86"/>
      <c r="M288" s="87" t="str">
        <f>IF(H277='دفتر روزنامه'!$F$31,'دفتر روزنامه'!$G$33,IF(H277='دفتر روزنامه'!$F$32,'دفتر روزنامه'!$G$33,"ـــــ"))</f>
        <v>ـــــ</v>
      </c>
      <c r="N288" s="156"/>
      <c r="O288" s="154"/>
      <c r="P288" s="88">
        <f>'دفتر روزنامه'!$H$31</f>
        <v>9</v>
      </c>
    </row>
    <row r="289" spans="8:16" ht="12">
      <c r="H289" s="85">
        <f t="shared" si="26"/>
        <v>0</v>
      </c>
      <c r="I289" s="80" t="str">
        <f t="shared" si="25"/>
        <v>ــــ</v>
      </c>
      <c r="J289" s="80">
        <f>IF(H277='دفتر روزنامه'!$F$35,'دفتر روزنامه'!$C$35,0)</f>
        <v>0</v>
      </c>
      <c r="K289" s="80">
        <f>IF(H277='دفتر روزنامه'!$F$34,'دفتر روزنامه'!$D$34,0)</f>
        <v>0</v>
      </c>
      <c r="L289" s="86"/>
      <c r="M289" s="87" t="str">
        <f>IF(H277='دفتر روزنامه'!$F$34,'دفتر روزنامه'!$G$36,IF(H277='دفتر روزنامه'!$F$35,'دفتر روزنامه'!$G$36,"ـــــ"))</f>
        <v>ـــــ</v>
      </c>
      <c r="N289" s="156"/>
      <c r="O289" s="154"/>
      <c r="P289" s="88">
        <f>'دفتر روزنامه'!$H$34</f>
        <v>10</v>
      </c>
    </row>
    <row r="290" spans="8:16" ht="12">
      <c r="H290" s="85">
        <f t="shared" si="26"/>
        <v>0</v>
      </c>
      <c r="I290" s="80" t="str">
        <f t="shared" si="25"/>
        <v>ــــ</v>
      </c>
      <c r="J290" s="80">
        <f>IF(H277='دفتر روزنامه'!$F$38,'دفتر روزنامه'!$C$38,0)</f>
        <v>0</v>
      </c>
      <c r="K290" s="80">
        <f>IF(H277='دفتر روزنامه'!$F$37,'دفتر روزنامه'!$D$37,0)</f>
        <v>0</v>
      </c>
      <c r="L290" s="86"/>
      <c r="M290" s="87" t="str">
        <f>IF(H277='دفتر روزنامه'!$F$37,'دفتر روزنامه'!$G$39,IF(H277='دفتر روزنامه'!$F$38,'دفتر روزنامه'!$G$39,"ـــــ"))</f>
        <v>ـــــ</v>
      </c>
      <c r="N290" s="156"/>
      <c r="O290" s="154"/>
      <c r="P290" s="88">
        <f>'دفتر روزنامه'!$H$37</f>
        <v>11</v>
      </c>
    </row>
    <row r="291" spans="8:16" ht="12">
      <c r="H291" s="85">
        <f t="shared" si="26"/>
        <v>0</v>
      </c>
      <c r="I291" s="80" t="str">
        <f t="shared" si="25"/>
        <v>ــــ</v>
      </c>
      <c r="J291" s="80">
        <f>IF(H277='دفتر روزنامه'!$F$41,'دفتر روزنامه'!$C$41,0)</f>
        <v>0</v>
      </c>
      <c r="K291" s="80">
        <f>IF(H277='دفتر روزنامه'!$F$40,'دفتر روزنامه'!$D$40,0)</f>
        <v>0</v>
      </c>
      <c r="L291" s="86"/>
      <c r="M291" s="87" t="str">
        <f>IF(H277='دفتر روزنامه'!$F$40,'دفتر روزنامه'!$G$42,IF(H277='دفتر روزنامه'!$F$41,'دفتر روزنامه'!$G$42,"ـــــ"))</f>
        <v>ـــــ</v>
      </c>
      <c r="N291" s="156"/>
      <c r="O291" s="154"/>
      <c r="P291" s="88">
        <f>'دفتر روزنامه'!$H$40</f>
        <v>12</v>
      </c>
    </row>
    <row r="292" spans="8:16" ht="12">
      <c r="H292" s="85">
        <f t="shared" si="26"/>
        <v>0</v>
      </c>
      <c r="I292" s="80" t="str">
        <f t="shared" si="25"/>
        <v>ــــ</v>
      </c>
      <c r="J292" s="80">
        <f>IF(H277='دفتر روزنامه'!$F$44,'دفتر روزنامه'!$C$44,0)</f>
        <v>0</v>
      </c>
      <c r="K292" s="80">
        <f>IF(H277='دفتر روزنامه'!$F$43,'دفتر روزنامه'!$D$43,0)</f>
        <v>0</v>
      </c>
      <c r="L292" s="86"/>
      <c r="M292" s="87" t="str">
        <f>IF(H277='دفتر روزنامه'!$F$43,'دفتر روزنامه'!$G$45,IF(H277='دفتر روزنامه'!$F$44,'دفتر روزنامه'!$G$45,"ـــــ"))</f>
        <v>ـــــ</v>
      </c>
      <c r="N292" s="156"/>
      <c r="O292" s="154"/>
      <c r="P292" s="88">
        <f>'دفتر روزنامه'!$H$43</f>
        <v>13</v>
      </c>
    </row>
    <row r="293" spans="8:16" ht="12">
      <c r="H293" s="85">
        <f t="shared" si="26"/>
        <v>200000</v>
      </c>
      <c r="I293" s="80" t="str">
        <f t="shared" si="25"/>
        <v>بس</v>
      </c>
      <c r="J293" s="80">
        <f>IF(H277='دفتر روزنامه'!$F$47,'دفتر روزنامه'!$C$47,0)</f>
        <v>200000</v>
      </c>
      <c r="K293" s="80">
        <f>IF(H277='دفتر روزنامه'!$F$46,'دفتر روزنامه'!$D$46,0)</f>
        <v>0</v>
      </c>
      <c r="L293" s="86"/>
      <c r="M293" s="87" t="str">
        <f>IF(H277='دفتر روزنامه'!$F$46,'دفتر روزنامه'!$G$48,IF(H277='دفتر روزنامه'!$F$47,'دفتر روزنامه'!$G$48,"ـــــ"))</f>
        <v>بابت خرید کالا و صدور سفته </v>
      </c>
      <c r="N293" s="156"/>
      <c r="O293" s="154"/>
      <c r="P293" s="88">
        <f>'دفتر روزنامه'!$H$46</f>
        <v>14</v>
      </c>
    </row>
    <row r="294" spans="8:16" ht="12">
      <c r="H294" s="85">
        <f t="shared" si="26"/>
        <v>200000</v>
      </c>
      <c r="I294" s="80" t="str">
        <f aca="true" t="shared" si="27" ref="I294:I299">IF(H293&gt;K294,"بس",IF(H294=0,"ــــ","بد"))</f>
        <v>بس</v>
      </c>
      <c r="J294" s="80">
        <f>IF(H277='دفتر روزنامه'!$F$50,'دفتر روزنامه'!$C$50,0)</f>
        <v>0</v>
      </c>
      <c r="K294" s="80">
        <f>IF(H277='دفتر روزنامه'!$F$49,'دفتر روزنامه'!$D$49,0)</f>
        <v>0</v>
      </c>
      <c r="L294" s="86"/>
      <c r="M294" s="87" t="str">
        <f>IF(H277='دفتر روزنامه'!$F$49,'دفتر روزنامه'!$G$51,IF(H277='دفتر روزنامه'!$F$50,'دفتر روزنامه'!$G$51,"ـــــ"))</f>
        <v>ـــــ</v>
      </c>
      <c r="N294" s="156"/>
      <c r="O294" s="154"/>
      <c r="P294" s="88">
        <f>'دفتر روزنامه'!$H$49</f>
        <v>15</v>
      </c>
    </row>
    <row r="295" spans="8:16" ht="12">
      <c r="H295" s="85">
        <f t="shared" si="26"/>
        <v>200000</v>
      </c>
      <c r="I295" s="80" t="str">
        <f t="shared" si="27"/>
        <v>بس</v>
      </c>
      <c r="J295" s="80">
        <f>IF(H277='دفتر روزنامه'!$F$53,'دفتر روزنامه'!$C$53,0)</f>
        <v>0</v>
      </c>
      <c r="K295" s="80">
        <f>IF(H277='دفتر روزنامه'!$F$52,'دفتر روزنامه'!$D$52,0)</f>
        <v>0</v>
      </c>
      <c r="L295" s="86"/>
      <c r="M295" s="87" t="str">
        <f>IF(H277='دفتر روزنامه'!$F$52,'دفتر روزنامه'!$G$54,IF(H277='دفتر روزنامه'!$F$53,'دفتر روزنامه'!$G$54,"ـــــ"))</f>
        <v>ـــــ</v>
      </c>
      <c r="N295" s="156"/>
      <c r="O295" s="154"/>
      <c r="P295" s="88">
        <f>'دفتر روزنامه'!$H$52</f>
        <v>16</v>
      </c>
    </row>
    <row r="296" spans="8:16" ht="12">
      <c r="H296" s="85">
        <f t="shared" si="26"/>
        <v>200000</v>
      </c>
      <c r="I296" s="80" t="str">
        <f t="shared" si="27"/>
        <v>بس</v>
      </c>
      <c r="J296" s="80">
        <f>IF(H277='دفتر روزنامه'!$F$56,'دفتر روزنامه'!$C$56,0)</f>
        <v>0</v>
      </c>
      <c r="K296" s="80">
        <f>IF(H277='دفتر روزنامه'!$F$55,'دفتر روزنامه'!$D$55,0)</f>
        <v>0</v>
      </c>
      <c r="L296" s="86"/>
      <c r="M296" s="87" t="str">
        <f>IF(H277='دفتر روزنامه'!$F$55,'دفتر روزنامه'!$G$57,IF(H277='دفتر روزنامه'!$F$56,'دفتر روزنامه'!$G$57,"ـــــ"))</f>
        <v>ـــــ</v>
      </c>
      <c r="N296" s="156"/>
      <c r="O296" s="154"/>
      <c r="P296" s="88">
        <f>'دفتر روزنامه'!$H$55</f>
        <v>17</v>
      </c>
    </row>
    <row r="297" spans="8:16" ht="12">
      <c r="H297" s="85">
        <f t="shared" si="26"/>
        <v>200000</v>
      </c>
      <c r="I297" s="80" t="str">
        <f t="shared" si="27"/>
        <v>بس</v>
      </c>
      <c r="J297" s="80">
        <f>IF(H277='دفتر روزنامه'!$F$59,'دفتر روزنامه'!$C$59,0)</f>
        <v>0</v>
      </c>
      <c r="K297" s="80">
        <f>IF(H277='دفتر روزنامه'!$F$58,'دفتر روزنامه'!$D$58,0)</f>
        <v>0</v>
      </c>
      <c r="L297" s="86"/>
      <c r="M297" s="87" t="str">
        <f>IF(H277='دفتر روزنامه'!$F$58,'دفتر روزنامه'!$G$60,IF(H277='دفتر روزنامه'!$F$59,'دفتر روزنامه'!$G$60,"ـــــ"))</f>
        <v>ـــــ</v>
      </c>
      <c r="N297" s="156"/>
      <c r="O297" s="154"/>
      <c r="P297" s="88">
        <f>'دفتر روزنامه'!$H$58</f>
        <v>18</v>
      </c>
    </row>
    <row r="298" spans="8:16" ht="12">
      <c r="H298" s="85">
        <f t="shared" si="26"/>
        <v>200000</v>
      </c>
      <c r="I298" s="80" t="str">
        <f t="shared" si="27"/>
        <v>بس</v>
      </c>
      <c r="J298" s="80">
        <f>IF(H277='دفتر روزنامه'!$F$62,'دفتر روزنامه'!$C$62,0)</f>
        <v>0</v>
      </c>
      <c r="K298" s="80">
        <f>IF(H277='دفتر روزنامه'!$F$61,'دفتر روزنامه'!$D$61,0)</f>
        <v>0</v>
      </c>
      <c r="L298" s="86"/>
      <c r="M298" s="87" t="str">
        <f>IF(H277='دفتر روزنامه'!$F$61,'دفتر روزنامه'!$G$63,IF(H277='دفتر روزنامه'!$F$62,'دفتر روزنامه'!$G$63,"ـــــ"))</f>
        <v>ـــــ</v>
      </c>
      <c r="N298" s="156"/>
      <c r="O298" s="154"/>
      <c r="P298" s="88">
        <f>'دفتر روزنامه'!$H$61</f>
        <v>19</v>
      </c>
    </row>
    <row r="299" spans="8:16" ht="12.75" thickBot="1">
      <c r="H299" s="85">
        <f t="shared" si="26"/>
        <v>200000</v>
      </c>
      <c r="I299" s="80" t="str">
        <f t="shared" si="27"/>
        <v>بس</v>
      </c>
      <c r="J299" s="80">
        <f>IF(H277='دفتر روزنامه'!$F$65,'دفتر روزنامه'!$C$65,0)</f>
        <v>0</v>
      </c>
      <c r="K299" s="80">
        <f>IF(H277='دفتر روزنامه'!$F$64,'دفتر روزنامه'!$D$64,0)</f>
        <v>0</v>
      </c>
      <c r="L299" s="86"/>
      <c r="M299" s="87" t="str">
        <f>IF(H277='دفتر روزنامه'!$F$64,'دفتر روزنامه'!$G$66,IF(H277='دفتر روزنامه'!$F$65,'دفتر روزنامه'!$G$66,"ـــــ"))</f>
        <v>ـــــ</v>
      </c>
      <c r="N299" s="159"/>
      <c r="O299" s="152"/>
      <c r="P299" s="88">
        <f>'دفتر روزنامه'!$H$64</f>
        <v>20</v>
      </c>
    </row>
    <row r="300" spans="8:16" ht="12.75" thickBot="1">
      <c r="H300" s="91">
        <f>H299</f>
        <v>200000</v>
      </c>
      <c r="I300" s="92"/>
      <c r="J300" s="93"/>
      <c r="K300" s="93"/>
      <c r="L300" s="92"/>
      <c r="M300" s="92"/>
      <c r="N300" s="92"/>
      <c r="O300" s="92"/>
      <c r="P300" s="94"/>
    </row>
    <row r="307" spans="10:12" ht="28.5" thickBot="1">
      <c r="J307" s="170" t="s">
        <v>23</v>
      </c>
      <c r="K307" s="170"/>
      <c r="L307" s="170"/>
    </row>
    <row r="308" spans="8:16" ht="15" customHeight="1">
      <c r="H308" s="66">
        <v>30</v>
      </c>
      <c r="I308" s="67" t="s">
        <v>3</v>
      </c>
      <c r="J308" s="68"/>
      <c r="K308" s="171" t="s">
        <v>26</v>
      </c>
      <c r="L308" s="171"/>
      <c r="M308" s="171"/>
      <c r="N308" s="182" t="s">
        <v>18</v>
      </c>
      <c r="O308" s="160" t="s">
        <v>24</v>
      </c>
      <c r="P308" s="162" t="s">
        <v>14</v>
      </c>
    </row>
    <row r="309" spans="8:16" ht="18" customHeight="1">
      <c r="H309" s="168" t="s">
        <v>20</v>
      </c>
      <c r="I309" s="169" t="s">
        <v>19</v>
      </c>
      <c r="J309" s="169" t="s">
        <v>7</v>
      </c>
      <c r="K309" s="169" t="s">
        <v>6</v>
      </c>
      <c r="L309" s="172" t="s">
        <v>15</v>
      </c>
      <c r="M309" s="169" t="s">
        <v>2</v>
      </c>
      <c r="N309" s="183"/>
      <c r="O309" s="161"/>
      <c r="P309" s="163"/>
    </row>
    <row r="310" spans="8:16" ht="12">
      <c r="H310" s="168"/>
      <c r="I310" s="169"/>
      <c r="J310" s="169"/>
      <c r="K310" s="169"/>
      <c r="L310" s="173"/>
      <c r="M310" s="169"/>
      <c r="N310" s="166" t="s">
        <v>63</v>
      </c>
      <c r="O310" s="167"/>
      <c r="P310" s="164"/>
    </row>
    <row r="311" spans="8:16" ht="12">
      <c r="H311" s="85">
        <f>J311-K311</f>
        <v>5000000</v>
      </c>
      <c r="I311" s="80" t="str">
        <f>IF(H311&gt;K311,"بس",IF(H311=0,"ــــ","بد"))</f>
        <v>بس</v>
      </c>
      <c r="J311" s="80">
        <f>IF(H308='دفتر روزنامه'!$F$8,'دفتر روزنامه'!$C$8,0)</f>
        <v>5000000</v>
      </c>
      <c r="K311" s="80">
        <f>IF(H308='دفتر روزنامه'!$F$7,'دفتر روزنامه'!$D$7,0)</f>
        <v>0</v>
      </c>
      <c r="L311" s="86">
        <f>'دفتر روزنامه'!C293</f>
        <v>0</v>
      </c>
      <c r="M311" s="87" t="str">
        <f>IF(H308='دفتر روزنامه'!F7,'دفتر روزنامه'!G9,IF('دفتر کل'!H308='دفتر روزنامه'!F8,'دفتر روزنامه'!G9,"ـــــ"))</f>
        <v>بابت سرمایه گذاری اولیه</v>
      </c>
      <c r="N311" s="155"/>
      <c r="O311" s="165"/>
      <c r="P311" s="88">
        <f>'دفتر روزنامه'!$H$7</f>
        <v>1</v>
      </c>
    </row>
    <row r="312" spans="8:16" ht="12">
      <c r="H312" s="85">
        <f>H311-K312+J312</f>
        <v>5000000</v>
      </c>
      <c r="I312" s="80" t="str">
        <f aca="true" t="shared" si="28" ref="I312:I341">IF(H312&gt;K312,"بس",IF(H312=0,"ــــ","بد"))</f>
        <v>بس</v>
      </c>
      <c r="J312" s="80">
        <f>IF(H308='دفتر روزنامه'!$F$11,'دفتر روزنامه'!$C$11,0)</f>
        <v>0</v>
      </c>
      <c r="K312" s="80">
        <f>IF(H308='دفتر روزنامه'!$F$10,'دفتر روزنامه'!$D$10,0)</f>
        <v>0</v>
      </c>
      <c r="L312" s="86"/>
      <c r="M312" s="87" t="str">
        <f>IF(H308='دفتر روزنامه'!$F$10,'دفتر روزنامه'!$G$12,IF(H308='دفتر روزنامه'!$F$11,'دفتر روزنامه'!$G$12,"ـــــ"))</f>
        <v>ـــــ</v>
      </c>
      <c r="N312" s="156"/>
      <c r="O312" s="154"/>
      <c r="P312" s="89">
        <f>'دفتر روزنامه'!$H$10</f>
        <v>2</v>
      </c>
    </row>
    <row r="313" spans="8:16" ht="12">
      <c r="H313" s="85">
        <f>H312-K313+J313</f>
        <v>5000000</v>
      </c>
      <c r="I313" s="80" t="str">
        <f t="shared" si="28"/>
        <v>بس</v>
      </c>
      <c r="J313" s="80">
        <f>IF(H308='دفتر روزنامه'!$F$14,'دفتر روزنامه'!$C$14,0)</f>
        <v>0</v>
      </c>
      <c r="K313" s="80">
        <f>IF(H308='دفتر روزنامه'!$F$13,'دفتر روزنامه'!$D$13,0)</f>
        <v>0</v>
      </c>
      <c r="L313" s="86"/>
      <c r="M313" s="87" t="str">
        <f>IF(H308='دفتر روزنامه'!$F$13,'دفتر روزنامه'!$G$15,IF(H308='دفتر روزنامه'!$F$14,'دفتر روزنامه'!$G$15,"ـــــ"))</f>
        <v>ـــــ</v>
      </c>
      <c r="N313" s="156"/>
      <c r="O313" s="154"/>
      <c r="P313" s="88">
        <f>'دفتر روزنامه'!$H$13</f>
        <v>3</v>
      </c>
    </row>
    <row r="314" spans="8:16" ht="12">
      <c r="H314" s="85">
        <f aca="true" t="shared" si="29" ref="H314:H342">H313-K314+J314</f>
        <v>5000000</v>
      </c>
      <c r="I314" s="80" t="str">
        <f t="shared" si="28"/>
        <v>بس</v>
      </c>
      <c r="J314" s="80">
        <f>IF(H308='دفتر روزنامه'!$F$17,'دفتر روزنامه'!$C$17,0)</f>
        <v>0</v>
      </c>
      <c r="K314" s="80">
        <f>IF(H308='دفتر روزنامه'!$F$16,'دفتر روزنامه'!$D$16,0)</f>
        <v>0</v>
      </c>
      <c r="L314" s="86"/>
      <c r="M314" s="87" t="str">
        <f>IF(H308='دفتر روزنامه'!$F$16,'دفتر روزنامه'!$G$18,IF(H308='دفتر روزنامه'!$F$17,'دفتر روزنامه'!$G$18,"ـــــ"))</f>
        <v>ـــــ</v>
      </c>
      <c r="N314" s="156"/>
      <c r="O314" s="154"/>
      <c r="P314" s="88">
        <f>'دفتر روزنامه'!$H$16</f>
        <v>4</v>
      </c>
    </row>
    <row r="315" spans="8:16" ht="12">
      <c r="H315" s="85">
        <f t="shared" si="29"/>
        <v>5000000</v>
      </c>
      <c r="I315" s="80" t="str">
        <f t="shared" si="28"/>
        <v>بس</v>
      </c>
      <c r="J315" s="80">
        <f>IF(H308='دفتر روزنامه'!$F$20,'دفتر روزنامه'!$C$20,0)</f>
        <v>0</v>
      </c>
      <c r="K315" s="80">
        <f>IF(H308='دفتر روزنامه'!$F$19,'دفتر روزنامه'!$D$19,0)</f>
        <v>0</v>
      </c>
      <c r="L315" s="86"/>
      <c r="M315" s="87" t="str">
        <f>IF(H308='دفتر روزنامه'!$F$19,'دفتر روزنامه'!$G$21,IF(H308='دفتر روزنامه'!$F$20,'دفتر روزنامه'!$G$21,"ـــــ"))</f>
        <v>ـــــ</v>
      </c>
      <c r="N315" s="156"/>
      <c r="O315" s="154"/>
      <c r="P315" s="88">
        <f>'دفتر روزنامه'!$H$19</f>
        <v>5</v>
      </c>
    </row>
    <row r="316" spans="8:16" ht="12">
      <c r="H316" s="85">
        <f t="shared" si="29"/>
        <v>5000000</v>
      </c>
      <c r="I316" s="80" t="str">
        <f t="shared" si="28"/>
        <v>بس</v>
      </c>
      <c r="J316" s="80">
        <f>IF(H308='دفتر روزنامه'!$F$23,'دفتر روزنامه'!$C$23,0)</f>
        <v>0</v>
      </c>
      <c r="K316" s="80">
        <f>IF(H308='دفتر روزنامه'!$F$22,'دفتر روزنامه'!$D$22,0)</f>
        <v>0</v>
      </c>
      <c r="L316" s="86"/>
      <c r="M316" s="87" t="str">
        <f>IF(H308='دفتر روزنامه'!$F$22,'دفتر روزنامه'!$G$24,IF(H308='دفتر روزنامه'!$F$23,'دفتر روزنامه'!$G$24,"ـــــ"))</f>
        <v>ـــــ</v>
      </c>
      <c r="N316" s="156"/>
      <c r="O316" s="154"/>
      <c r="P316" s="88">
        <f>'دفتر روزنامه'!$H$22</f>
        <v>6</v>
      </c>
    </row>
    <row r="317" spans="8:16" ht="12">
      <c r="H317" s="85">
        <f t="shared" si="29"/>
        <v>5000000</v>
      </c>
      <c r="I317" s="80" t="str">
        <f t="shared" si="28"/>
        <v>بس</v>
      </c>
      <c r="J317" s="80">
        <f>IF(H308='دفتر روزنامه'!$F$26,'دفتر روزنامه'!$C$26,0)</f>
        <v>0</v>
      </c>
      <c r="K317" s="80">
        <f>IF(H308='دفتر روزنامه'!$F$25,'دفتر روزنامه'!$D$25,0)</f>
        <v>0</v>
      </c>
      <c r="L317" s="86"/>
      <c r="M317" s="87" t="str">
        <f>IF(H308='دفتر روزنامه'!$F$25,'دفتر روزنامه'!$G$27,IF(H308='دفتر روزنامه'!$F$26,'دفتر روزنامه'!$G$27,"ـــــ"))</f>
        <v>ـــــ</v>
      </c>
      <c r="N317" s="156"/>
      <c r="O317" s="154"/>
      <c r="P317" s="88">
        <f>'دفتر روزنامه'!$H$25</f>
        <v>7</v>
      </c>
    </row>
    <row r="318" spans="8:16" ht="12">
      <c r="H318" s="85">
        <f t="shared" si="29"/>
        <v>5000000</v>
      </c>
      <c r="I318" s="80" t="str">
        <f t="shared" si="28"/>
        <v>بس</v>
      </c>
      <c r="J318" s="80">
        <f>IF(H308='دفتر روزنامه'!$F$29,'دفتر روزنامه'!$C$29,0)</f>
        <v>0</v>
      </c>
      <c r="K318" s="80">
        <f>IF(H308='دفتر روزنامه'!$F$28,'دفتر روزنامه'!$D$28,0)</f>
        <v>0</v>
      </c>
      <c r="L318" s="86"/>
      <c r="M318" s="87" t="str">
        <f>IF(H308='دفتر روزنامه'!$F$28,'دفتر روزنامه'!$G$30,IF(H308='دفتر روزنامه'!$F$29,'دفتر روزنامه'!$G$30,"ـــــ"))</f>
        <v>ـــــ</v>
      </c>
      <c r="N318" s="156"/>
      <c r="O318" s="154"/>
      <c r="P318" s="88">
        <f>'دفتر روزنامه'!$H$28</f>
        <v>8</v>
      </c>
    </row>
    <row r="319" spans="8:16" ht="12">
      <c r="H319" s="85">
        <f t="shared" si="29"/>
        <v>5000000</v>
      </c>
      <c r="I319" s="80" t="str">
        <f t="shared" si="28"/>
        <v>بس</v>
      </c>
      <c r="J319" s="80">
        <f>IF(H308='دفتر روزنامه'!$F$32,'دفتر روزنامه'!$C$32,0)</f>
        <v>0</v>
      </c>
      <c r="K319" s="80">
        <f>IF(H308='دفتر روزنامه'!$F$31,'دفتر روزنامه'!$D$31,0)</f>
        <v>0</v>
      </c>
      <c r="L319" s="86"/>
      <c r="M319" s="87" t="str">
        <f>IF(H308='دفتر روزنامه'!$F$31,'دفتر روزنامه'!$G$33,IF(H308='دفتر روزنامه'!$F$32,'دفتر روزنامه'!$G$33,"ـــــ"))</f>
        <v>ـــــ</v>
      </c>
      <c r="N319" s="156"/>
      <c r="O319" s="154"/>
      <c r="P319" s="88">
        <f>'دفتر روزنامه'!$H$31</f>
        <v>9</v>
      </c>
    </row>
    <row r="320" spans="8:16" ht="12">
      <c r="H320" s="85">
        <f t="shared" si="29"/>
        <v>5000000</v>
      </c>
      <c r="I320" s="80" t="str">
        <f t="shared" si="28"/>
        <v>بس</v>
      </c>
      <c r="J320" s="80">
        <f>IF(H308='دفتر روزنامه'!$F$35,'دفتر روزنامه'!$C$35,0)</f>
        <v>0</v>
      </c>
      <c r="K320" s="80">
        <f>IF(H308='دفتر روزنامه'!$F$34,'دفتر روزنامه'!$D$34,0)</f>
        <v>0</v>
      </c>
      <c r="L320" s="86"/>
      <c r="M320" s="87" t="str">
        <f>IF(H308='دفتر روزنامه'!$F$34,'دفتر روزنامه'!$G$36,IF(H308='دفتر روزنامه'!$F$35,'دفتر روزنامه'!$G$36,"ـــــ"))</f>
        <v>ـــــ</v>
      </c>
      <c r="N320" s="156"/>
      <c r="O320" s="154"/>
      <c r="P320" s="88">
        <f>'دفتر روزنامه'!$H$34</f>
        <v>10</v>
      </c>
    </row>
    <row r="321" spans="8:16" ht="12">
      <c r="H321" s="85">
        <f t="shared" si="29"/>
        <v>5000000</v>
      </c>
      <c r="I321" s="80" t="str">
        <f t="shared" si="28"/>
        <v>بس</v>
      </c>
      <c r="J321" s="80">
        <f>IF(H308='دفتر روزنامه'!$F$38,'دفتر روزنامه'!$C$38,0)</f>
        <v>0</v>
      </c>
      <c r="K321" s="80">
        <f>IF(H308='دفتر روزنامه'!$F$37,'دفتر روزنامه'!$D$37,0)</f>
        <v>0</v>
      </c>
      <c r="L321" s="86"/>
      <c r="M321" s="87" t="str">
        <f>IF(H308='دفتر روزنامه'!$F$37,'دفتر روزنامه'!$G$39,IF(H308='دفتر روزنامه'!$F$38,'دفتر روزنامه'!$G$39,"ـــــ"))</f>
        <v>ـــــ</v>
      </c>
      <c r="N321" s="156"/>
      <c r="O321" s="154"/>
      <c r="P321" s="88">
        <f>'دفتر روزنامه'!$H$37</f>
        <v>11</v>
      </c>
    </row>
    <row r="322" spans="8:16" ht="12">
      <c r="H322" s="85">
        <f t="shared" si="29"/>
        <v>5000000</v>
      </c>
      <c r="I322" s="80" t="str">
        <f t="shared" si="28"/>
        <v>بس</v>
      </c>
      <c r="J322" s="80">
        <f>IF(H308='دفتر روزنامه'!$F$41,'دفتر روزنامه'!$C$41,0)</f>
        <v>0</v>
      </c>
      <c r="K322" s="80">
        <f>IF(H308='دفتر روزنامه'!$F$40,'دفتر روزنامه'!$D$40,0)</f>
        <v>0</v>
      </c>
      <c r="L322" s="86"/>
      <c r="M322" s="87" t="str">
        <f>IF(H308='دفتر روزنامه'!$F$40,'دفتر روزنامه'!$G$42,IF(H308='دفتر روزنامه'!$F$41,'دفتر روزنامه'!$G$42,"ـــــ"))</f>
        <v>ـــــ</v>
      </c>
      <c r="N322" s="156"/>
      <c r="O322" s="154"/>
      <c r="P322" s="88">
        <f>'دفتر روزنامه'!$H$40</f>
        <v>12</v>
      </c>
    </row>
    <row r="323" spans="8:16" ht="12">
      <c r="H323" s="85">
        <f t="shared" si="29"/>
        <v>5000000</v>
      </c>
      <c r="I323" s="80" t="str">
        <f t="shared" si="28"/>
        <v>بس</v>
      </c>
      <c r="J323" s="80">
        <f>IF(H308='دفتر روزنامه'!$F$44,'دفتر روزنامه'!$C$44,0)</f>
        <v>0</v>
      </c>
      <c r="K323" s="80">
        <f>IF(H308='دفتر روزنامه'!$F$43,'دفتر روزنامه'!$D$43,0)</f>
        <v>0</v>
      </c>
      <c r="L323" s="86"/>
      <c r="M323" s="87" t="str">
        <f>IF(H308='دفتر روزنامه'!$F$43,'دفتر روزنامه'!$G$45,IF(H308='دفتر روزنامه'!$F$44,'دفتر روزنامه'!$G$45,"ـــــ"))</f>
        <v>ـــــ</v>
      </c>
      <c r="N323" s="156"/>
      <c r="O323" s="154"/>
      <c r="P323" s="88">
        <f>'دفتر روزنامه'!$H$43</f>
        <v>13</v>
      </c>
    </row>
    <row r="324" spans="8:16" ht="12">
      <c r="H324" s="85">
        <f t="shared" si="29"/>
        <v>5000000</v>
      </c>
      <c r="I324" s="80" t="str">
        <f t="shared" si="28"/>
        <v>بس</v>
      </c>
      <c r="J324" s="80">
        <f>IF(H308='دفتر روزنامه'!$F$47,'دفتر روزنامه'!$C$47,0)</f>
        <v>0</v>
      </c>
      <c r="K324" s="80">
        <f>IF(H308='دفتر روزنامه'!$F$46,'دفتر روزنامه'!$D$46,0)</f>
        <v>0</v>
      </c>
      <c r="L324" s="86"/>
      <c r="M324" s="87" t="str">
        <f>IF(H308='دفتر روزنامه'!$F$46,'دفتر روزنامه'!$G$48,IF(H308='دفتر روزنامه'!$F$47,'دفتر روزنامه'!$G$48,"ـــــ"))</f>
        <v>ـــــ</v>
      </c>
      <c r="N324" s="156"/>
      <c r="O324" s="154"/>
      <c r="P324" s="88">
        <f>'دفتر روزنامه'!$H$46</f>
        <v>14</v>
      </c>
    </row>
    <row r="325" spans="8:16" ht="12">
      <c r="H325" s="85">
        <f t="shared" si="29"/>
        <v>5000000</v>
      </c>
      <c r="I325" s="80" t="str">
        <f t="shared" si="28"/>
        <v>بس</v>
      </c>
      <c r="J325" s="80">
        <f>IF(H308='دفتر روزنامه'!$F$50,'دفتر روزنامه'!$C$50,0)</f>
        <v>0</v>
      </c>
      <c r="K325" s="80">
        <f>IF(H308='دفتر روزنامه'!$F$49,'دفتر روزنامه'!$D$49,0)</f>
        <v>0</v>
      </c>
      <c r="L325" s="86"/>
      <c r="M325" s="87" t="str">
        <f>IF(H308='دفتر روزنامه'!$F$49,'دفتر روزنامه'!$G$51,IF(H308='دفتر روزنامه'!$F$50,'دفتر روزنامه'!$G$51,"ـــــ"))</f>
        <v>ـــــ</v>
      </c>
      <c r="N325" s="156"/>
      <c r="O325" s="154"/>
      <c r="P325" s="88">
        <f>'دفتر روزنامه'!$H$49</f>
        <v>15</v>
      </c>
    </row>
    <row r="326" spans="8:16" ht="12">
      <c r="H326" s="85">
        <f t="shared" si="29"/>
        <v>5000000</v>
      </c>
      <c r="I326" s="80" t="str">
        <f t="shared" si="28"/>
        <v>بس</v>
      </c>
      <c r="J326" s="80">
        <f>IF(H308='دفتر روزنامه'!$F$53,'دفتر روزنامه'!$C$53,0)</f>
        <v>0</v>
      </c>
      <c r="K326" s="80">
        <f>IF(H308='دفتر روزنامه'!$F$52,'دفتر روزنامه'!$D$52,0)</f>
        <v>0</v>
      </c>
      <c r="L326" s="86"/>
      <c r="M326" s="87" t="str">
        <f>IF(H308='دفتر روزنامه'!$F$52,'دفتر روزنامه'!$G$54,IF(H308='دفتر روزنامه'!$F$53,'دفتر روزنامه'!$G$54,"ـــــ"))</f>
        <v>ـــــ</v>
      </c>
      <c r="N326" s="156"/>
      <c r="O326" s="154"/>
      <c r="P326" s="88">
        <f>'دفتر روزنامه'!$H$52</f>
        <v>16</v>
      </c>
    </row>
    <row r="327" spans="8:16" ht="12">
      <c r="H327" s="85">
        <f t="shared" si="29"/>
        <v>5000000</v>
      </c>
      <c r="I327" s="80" t="str">
        <f t="shared" si="28"/>
        <v>بس</v>
      </c>
      <c r="J327" s="80">
        <f>IF(H308='دفتر روزنامه'!$F$56,'دفتر روزنامه'!$C$56,0)</f>
        <v>0</v>
      </c>
      <c r="K327" s="80">
        <f>IF(H308='دفتر روزنامه'!$F$55,'دفتر روزنامه'!$D$55,0)</f>
        <v>0</v>
      </c>
      <c r="L327" s="86"/>
      <c r="M327" s="87" t="str">
        <f>IF(H308='دفتر روزنامه'!$F$55,'دفتر روزنامه'!$G$57,IF(H308='دفتر روزنامه'!$F$56,'دفتر روزنامه'!$G$57,"ـــــ"))</f>
        <v>ـــــ</v>
      </c>
      <c r="N327" s="156"/>
      <c r="O327" s="154"/>
      <c r="P327" s="88">
        <f>'دفتر روزنامه'!$H$55</f>
        <v>17</v>
      </c>
    </row>
    <row r="328" spans="8:16" ht="12">
      <c r="H328" s="85">
        <f t="shared" si="29"/>
        <v>5000000</v>
      </c>
      <c r="I328" s="80" t="str">
        <f t="shared" si="28"/>
        <v>بس</v>
      </c>
      <c r="J328" s="80">
        <f>IF(H308='دفتر روزنامه'!$F$59,'دفتر روزنامه'!$C$59,0)</f>
        <v>0</v>
      </c>
      <c r="K328" s="80">
        <f>IF(H308='دفتر روزنامه'!$F$58,'دفتر روزنامه'!$D$58,0)</f>
        <v>0</v>
      </c>
      <c r="L328" s="86"/>
      <c r="M328" s="87" t="str">
        <f>IF(H308='دفتر روزنامه'!$F$58,'دفتر روزنامه'!$G$60,IF(H308='دفتر روزنامه'!$F$59,'دفتر روزنامه'!$G$60,"ـــــ"))</f>
        <v>ـــــ</v>
      </c>
      <c r="N328" s="156"/>
      <c r="O328" s="154"/>
      <c r="P328" s="88">
        <f>'دفتر روزنامه'!$H$58</f>
        <v>18</v>
      </c>
    </row>
    <row r="329" spans="8:16" ht="12">
      <c r="H329" s="85">
        <f t="shared" si="29"/>
        <v>5000000</v>
      </c>
      <c r="I329" s="80" t="str">
        <f t="shared" si="28"/>
        <v>بس</v>
      </c>
      <c r="J329" s="80">
        <f>IF(H308='دفتر روزنامه'!$F$62,'دفتر روزنامه'!$C$62,0)</f>
        <v>0</v>
      </c>
      <c r="K329" s="80">
        <f>IF(H308='دفتر روزنامه'!$F$61,'دفتر روزنامه'!$D$61,0)</f>
        <v>0</v>
      </c>
      <c r="L329" s="86"/>
      <c r="M329" s="87" t="str">
        <f>IF(H308='دفتر روزنامه'!$F$61,'دفتر روزنامه'!$G$63,IF(H308='دفتر روزنامه'!$F$62,'دفتر روزنامه'!$G$63,"ـــــ"))</f>
        <v>ـــــ</v>
      </c>
      <c r="N329" s="156"/>
      <c r="O329" s="154"/>
      <c r="P329" s="88">
        <f>'دفتر روزنامه'!$H$61</f>
        <v>19</v>
      </c>
    </row>
    <row r="330" spans="8:16" ht="12">
      <c r="H330" s="85">
        <f t="shared" si="29"/>
        <v>5000000</v>
      </c>
      <c r="I330" s="80" t="str">
        <f t="shared" si="28"/>
        <v>بس</v>
      </c>
      <c r="J330" s="80">
        <f>IF(H308='دفتر روزنامه'!$F$65,'دفتر روزنامه'!$C$65,0)</f>
        <v>0</v>
      </c>
      <c r="K330" s="80">
        <f>IF(H308='دفتر روزنامه'!$F$64,'دفتر روزنامه'!$D$64,0)</f>
        <v>0</v>
      </c>
      <c r="L330" s="86"/>
      <c r="M330" s="87" t="str">
        <f>IF(H308='دفتر روزنامه'!$F$64,'دفتر روزنامه'!$G$66,IF(H308='دفتر روزنامه'!$F$65,'دفتر روزنامه'!$G$66,"ـــــ"))</f>
        <v>ـــــ</v>
      </c>
      <c r="N330" s="153"/>
      <c r="O330" s="154"/>
      <c r="P330" s="88">
        <f>'دفتر روزنامه'!$H$64</f>
        <v>20</v>
      </c>
    </row>
    <row r="331" spans="8:16" ht="12">
      <c r="H331" s="85">
        <f t="shared" si="29"/>
        <v>5000000</v>
      </c>
      <c r="I331" s="80" t="str">
        <f t="shared" si="28"/>
        <v>بس</v>
      </c>
      <c r="J331" s="80">
        <f>IF(H308='بستن حسابهای موقت '!G9,'بستن حسابهای موقت '!D9,0)</f>
        <v>0</v>
      </c>
      <c r="K331" s="80">
        <f>IF(H308='بستن حسابهای موقت '!G8,'بستن حسابهای موقت '!E8,0)</f>
        <v>0</v>
      </c>
      <c r="L331" s="86"/>
      <c r="M331" s="87" t="str">
        <f>IF(H308='بستن حسابهای موقت '!G8,'بستن حسابهای موقت '!H10,IF(H308='بستن حسابهای موقت '!G9,'بستن حسابهای موقت '!H10,"ـــــ"))</f>
        <v>ـــــ</v>
      </c>
      <c r="N331" s="153"/>
      <c r="O331" s="154"/>
      <c r="P331" s="88">
        <v>1</v>
      </c>
    </row>
    <row r="332" spans="8:16" ht="12">
      <c r="H332" s="85">
        <f t="shared" si="29"/>
        <v>5000000</v>
      </c>
      <c r="I332" s="80" t="str">
        <f t="shared" si="28"/>
        <v>بس</v>
      </c>
      <c r="J332" s="80">
        <f>IF(H308='بستن حسابهای موقت '!G12,'بستن حسابهای موقت '!D12,0)</f>
        <v>0</v>
      </c>
      <c r="K332" s="80">
        <f>IF(H308='بستن حسابهای موقت '!G11,'بستن حسابهای موقت '!E11,0)</f>
        <v>0</v>
      </c>
      <c r="L332" s="86"/>
      <c r="M332" s="87" t="str">
        <f>IF(H308='بستن حسابهای موقت '!G11,'بستن حسابهای موقت '!H13,IF('دفتر کل'!H308='بستن حسابهای موقت '!G12,'بستن حسابهای موقت '!H13,"ـــــ"))</f>
        <v>ـــــ</v>
      </c>
      <c r="N332" s="153"/>
      <c r="O332" s="154"/>
      <c r="P332" s="88">
        <v>2</v>
      </c>
    </row>
    <row r="333" spans="8:16" ht="12">
      <c r="H333" s="85">
        <f t="shared" si="29"/>
        <v>5000000</v>
      </c>
      <c r="I333" s="80" t="str">
        <f t="shared" si="28"/>
        <v>بس</v>
      </c>
      <c r="J333" s="80">
        <f>IF(H308='بستن حسابهای موقت '!G15,'بستن حسابهای موقت '!D15,0)</f>
        <v>0</v>
      </c>
      <c r="K333" s="80">
        <f>IF(H308='بستن حسابهای موقت '!G14,'بستن حسابهای موقت '!E14,0)</f>
        <v>0</v>
      </c>
      <c r="L333" s="86"/>
      <c r="M333" s="87" t="str">
        <f>IF(H308='بستن حسابهای موقت '!G14,'بستن حسابهای موقت '!H16,IF(H308='بستن حسابهای موقت '!G15,'بستن حسابهای موقت '!H16,"ـــــ"))</f>
        <v>ـــــ</v>
      </c>
      <c r="N333" s="153"/>
      <c r="O333" s="154"/>
      <c r="P333" s="88">
        <v>3</v>
      </c>
    </row>
    <row r="334" spans="8:16" ht="12">
      <c r="H334" s="85">
        <f t="shared" si="29"/>
        <v>5000000</v>
      </c>
      <c r="I334" s="80" t="str">
        <f t="shared" si="28"/>
        <v>بس</v>
      </c>
      <c r="J334" s="80">
        <f>IF(H308='بستن حسابهای موقت '!G18,'بستن حسابهای موقت '!D18,0)</f>
        <v>0</v>
      </c>
      <c r="K334" s="80">
        <f>IF(H308='بستن حسابهای موقت '!G17,'بستن حسابهای موقت '!E17,0)</f>
        <v>0</v>
      </c>
      <c r="L334" s="86"/>
      <c r="M334" s="87" t="str">
        <f>IF(H308='بستن حسابهای موقت '!G17,'بستن حسابهای موقت '!H19,IF('دفتر کل'!H308='بستن حسابهای موقت '!G18,'بستن حسابهای موقت '!H19,"ـــــ"))</f>
        <v>ـــــ</v>
      </c>
      <c r="N334" s="153"/>
      <c r="O334" s="154"/>
      <c r="P334" s="88">
        <v>4</v>
      </c>
    </row>
    <row r="335" spans="8:16" ht="12">
      <c r="H335" s="85">
        <f t="shared" si="29"/>
        <v>5000000</v>
      </c>
      <c r="I335" s="80" t="str">
        <f t="shared" si="28"/>
        <v>بس</v>
      </c>
      <c r="J335" s="80">
        <f>IF(H308='بستن حسابهای موقت '!G21,'بستن حسابهای موقت '!D21,0)</f>
        <v>0</v>
      </c>
      <c r="K335" s="80">
        <f>IF(H308='بستن حسابهای موقت '!G20,'بستن حسابهای موقت '!E20,0)</f>
        <v>0</v>
      </c>
      <c r="L335" s="86"/>
      <c r="M335" s="87" t="str">
        <f>IF(H308='بستن حسابهای موقت '!G20,'بستن حسابهای موقت '!H22,IF('دفتر کل'!H308='بستن حسابهای موقت '!G21,'بستن حسابهای موقت '!H22,"ـــــ"))</f>
        <v>ـــــ</v>
      </c>
      <c r="N335" s="153"/>
      <c r="O335" s="154"/>
      <c r="P335" s="88">
        <v>5</v>
      </c>
    </row>
    <row r="336" spans="8:16" ht="12">
      <c r="H336" s="85">
        <f t="shared" si="29"/>
        <v>5000000</v>
      </c>
      <c r="I336" s="80" t="str">
        <f t="shared" si="28"/>
        <v>بس</v>
      </c>
      <c r="J336" s="80">
        <f>IF(H308='بستن حسابهای موقت '!G24,'بستن حسابهای موقت '!D24,0)</f>
        <v>0</v>
      </c>
      <c r="K336" s="80">
        <f>IF(H308='بستن حسابهای موقت '!G23,'بستن حسابهای موقت '!E23,0)</f>
        <v>0</v>
      </c>
      <c r="L336" s="86"/>
      <c r="M336" s="87" t="str">
        <f>IF(H308='بستن حسابهای موقت '!G23,'بستن حسابهای موقت '!H25,IF('دفتر کل'!H308='بستن حسابهای موقت '!G24,'بستن حسابهای موقت '!H25,"ـــــ"))</f>
        <v>ـــــ</v>
      </c>
      <c r="N336" s="153"/>
      <c r="O336" s="154"/>
      <c r="P336" s="88">
        <v>6</v>
      </c>
    </row>
    <row r="337" spans="8:16" ht="12">
      <c r="H337" s="85">
        <f t="shared" si="29"/>
        <v>5000000</v>
      </c>
      <c r="I337" s="80" t="str">
        <f t="shared" si="28"/>
        <v>بس</v>
      </c>
      <c r="J337" s="80">
        <f>IF(H308='بستن حسابهای موقت '!G27,'بستن حسابهای موقت '!D27,0)</f>
        <v>0</v>
      </c>
      <c r="K337" s="80">
        <f>IF(H308='بستن حسابهای موقت '!G26,'بستن حسابهای موقت '!E26,0)</f>
        <v>0</v>
      </c>
      <c r="L337" s="86"/>
      <c r="M337" s="87" t="str">
        <f>IF(H308='بستن حسابهای موقت '!G26,'بستن حسابهای موقت '!H28,IF(H308='بستن حسابهای موقت '!G27,'بستن حسابهای موقت '!H28,"ـــــ"))</f>
        <v>ـــــ</v>
      </c>
      <c r="N337" s="153"/>
      <c r="O337" s="154"/>
      <c r="P337" s="88">
        <v>7</v>
      </c>
    </row>
    <row r="338" spans="8:16" ht="12">
      <c r="H338" s="85">
        <f t="shared" si="29"/>
        <v>5000000</v>
      </c>
      <c r="I338" s="80" t="str">
        <f t="shared" si="28"/>
        <v>بس</v>
      </c>
      <c r="J338" s="80">
        <f>IF(H308='بستن حسابهای موقت '!G30,'بستن حسابهای موقت '!D30,0)</f>
        <v>0</v>
      </c>
      <c r="K338" s="80">
        <f>IF(H308='بستن حسابهای موقت '!G29,'بستن حسابهای موقت '!E29,0)</f>
        <v>0</v>
      </c>
      <c r="L338" s="86"/>
      <c r="M338" s="87" t="str">
        <f>IF(H308='بستن حسابهای موقت '!G29,'بستن حسابهای موقت '!H31,IF(H308='بستن حسابهای موقت '!G30,'بستن حسابهای موقت '!H31,"ـــــ"))</f>
        <v>ـــــ</v>
      </c>
      <c r="N338" s="153"/>
      <c r="O338" s="154"/>
      <c r="P338" s="88">
        <v>8</v>
      </c>
    </row>
    <row r="339" spans="8:16" ht="12">
      <c r="H339" s="85">
        <f t="shared" si="29"/>
        <v>5000000</v>
      </c>
      <c r="I339" s="80" t="str">
        <f t="shared" si="28"/>
        <v>بس</v>
      </c>
      <c r="J339" s="80">
        <f>IF(H308='بستن حسابهای موقت '!G33,'بستن حسابهای موقت '!D33,0)</f>
        <v>0</v>
      </c>
      <c r="K339" s="80">
        <f>IF(H308='بستن حسابهای موقت '!G32,'بستن حسابهای موقت '!E32,0)</f>
        <v>0</v>
      </c>
      <c r="L339" s="86"/>
      <c r="M339" s="87" t="str">
        <f>IF(H308='بستن حسابهای موقت '!G32,'بستن حسابهای موقت '!H34,IF(H308='بستن حسابهای موقت '!G33,'بستن حسابهای موقت '!H34,"ـــــ"))</f>
        <v>ـــــ</v>
      </c>
      <c r="N339" s="153"/>
      <c r="O339" s="154"/>
      <c r="P339" s="88">
        <v>9</v>
      </c>
    </row>
    <row r="340" spans="8:16" ht="12">
      <c r="H340" s="85">
        <f t="shared" si="29"/>
        <v>5265900</v>
      </c>
      <c r="I340" s="80" t="str">
        <f t="shared" si="28"/>
        <v>بس</v>
      </c>
      <c r="J340" s="80">
        <f>IF(H308='بستن حسابهای موقت '!G36,'بستن حسابهای موقت '!D36,0)</f>
        <v>265900</v>
      </c>
      <c r="K340" s="80">
        <f>IF(H308='بستن حسابهای موقت '!G35,'بستن حسابهای موقت '!E35,0)</f>
        <v>0</v>
      </c>
      <c r="L340" s="86"/>
      <c r="M340" s="87" t="str">
        <f>IF(H308='بستن حسابهای موقت '!G35,'بستن حسابهای موقت '!H37,IF(H308='بستن حسابهای موقت '!G36,'بستن حسابهای موقت '!H37,"ـــــ"))</f>
        <v>بستن حساب سود و زیان</v>
      </c>
      <c r="N340" s="153"/>
      <c r="O340" s="154"/>
      <c r="P340" s="88">
        <v>10</v>
      </c>
    </row>
    <row r="341" spans="8:16" ht="12.75" thickBot="1">
      <c r="H341" s="85">
        <f t="shared" si="29"/>
        <v>5205900</v>
      </c>
      <c r="I341" s="80" t="str">
        <f t="shared" si="28"/>
        <v>بس</v>
      </c>
      <c r="J341" s="80">
        <f>IF(H308='بستن حسابهای موقت '!G39,'بستن حسابهای موقت '!D39,0)</f>
        <v>0</v>
      </c>
      <c r="K341" s="80">
        <f>IF(H308='بستن حسابهای موقت '!G38,'بستن حسابهای موقت '!E38,0)</f>
        <v>60000</v>
      </c>
      <c r="L341" s="86"/>
      <c r="M341" s="87" t="str">
        <f>IF(H308='بستن حسابهای موقت '!G38,'بستن حسابهای موقت '!H40,IF(H308='بستن حسابهای موقت '!G39,'بستن حسابهای موقت '!H40,"ـــــ"))</f>
        <v>بستن حساب برداشت</v>
      </c>
      <c r="N341" s="159"/>
      <c r="O341" s="152"/>
      <c r="P341" s="88">
        <v>11</v>
      </c>
    </row>
    <row r="342" spans="8:16" ht="12.75" thickBot="1">
      <c r="H342" s="110">
        <f t="shared" si="29"/>
        <v>5205900</v>
      </c>
      <c r="I342" s="92"/>
      <c r="J342" s="93"/>
      <c r="K342" s="93"/>
      <c r="L342" s="92"/>
      <c r="M342" s="92"/>
      <c r="N342" s="157"/>
      <c r="O342" s="158"/>
      <c r="P342" s="94"/>
    </row>
    <row r="350" spans="10:12" ht="28.5" thickBot="1">
      <c r="J350" s="170" t="s">
        <v>23</v>
      </c>
      <c r="K350" s="170"/>
      <c r="L350" s="170"/>
    </row>
    <row r="351" spans="8:16" ht="23.25">
      <c r="H351" s="66">
        <v>31</v>
      </c>
      <c r="I351" s="67" t="s">
        <v>3</v>
      </c>
      <c r="J351" s="68"/>
      <c r="K351" s="171" t="s">
        <v>26</v>
      </c>
      <c r="L351" s="171"/>
      <c r="M351" s="171"/>
      <c r="N351" s="98" t="s">
        <v>32</v>
      </c>
      <c r="O351" s="160" t="s">
        <v>24</v>
      </c>
      <c r="P351" s="162" t="s">
        <v>14</v>
      </c>
    </row>
    <row r="352" spans="8:16" ht="33">
      <c r="H352" s="168" t="s">
        <v>20</v>
      </c>
      <c r="I352" s="169" t="s">
        <v>19</v>
      </c>
      <c r="J352" s="169" t="s">
        <v>7</v>
      </c>
      <c r="K352" s="169" t="s">
        <v>6</v>
      </c>
      <c r="L352" s="172" t="s">
        <v>15</v>
      </c>
      <c r="M352" s="169" t="s">
        <v>2</v>
      </c>
      <c r="N352" s="99"/>
      <c r="O352" s="161"/>
      <c r="P352" s="163"/>
    </row>
    <row r="353" spans="8:16" ht="12">
      <c r="H353" s="168"/>
      <c r="I353" s="169"/>
      <c r="J353" s="169"/>
      <c r="K353" s="169"/>
      <c r="L353" s="173"/>
      <c r="M353" s="169"/>
      <c r="N353" s="166"/>
      <c r="O353" s="167"/>
      <c r="P353" s="164"/>
    </row>
    <row r="354" spans="8:16" ht="12">
      <c r="H354" s="85">
        <f>K354-J354</f>
        <v>0</v>
      </c>
      <c r="I354" s="80" t="str">
        <f>IF(H354&gt;J354,"بد",IF(H354=0,"ــــ","بس"))</f>
        <v>ــــ</v>
      </c>
      <c r="J354" s="80">
        <f>IF(H351='دفتر روزنامه'!$F$8,'دفتر روزنامه'!$C$8,0)</f>
        <v>0</v>
      </c>
      <c r="K354" s="80">
        <f>IF(H351='دفتر روزنامه'!$F$7,'دفتر روزنامه'!$D$7,0)</f>
        <v>0</v>
      </c>
      <c r="L354" s="86">
        <f>'دفتر روزنامه'!C335</f>
        <v>0</v>
      </c>
      <c r="M354" s="87" t="str">
        <f>IF(H351='دفتر روزنامه'!$F$7,'دفتر روزنامه'!$G$9,"ـــــ")</f>
        <v>ـــــ</v>
      </c>
      <c r="N354" s="155"/>
      <c r="O354" s="165"/>
      <c r="P354" s="88">
        <f>'دفتر روزنامه'!$H$7</f>
        <v>1</v>
      </c>
    </row>
    <row r="355" spans="8:16" ht="12">
      <c r="H355" s="85">
        <f>H354-J355+K355</f>
        <v>0</v>
      </c>
      <c r="I355" s="80" t="str">
        <f aca="true" t="shared" si="30" ref="I355:I373">IF(H355&gt;J355,"بد",IF(H355=0,"ــــ","بس"))</f>
        <v>ــــ</v>
      </c>
      <c r="J355" s="80">
        <f>IF(H351='دفتر روزنامه'!$F$11,'دفتر روزنامه'!$C$11,0)</f>
        <v>0</v>
      </c>
      <c r="K355" s="80">
        <f>IF(H351='دفتر روزنامه'!$F$10,'دفتر روزنامه'!$D$10,0)</f>
        <v>0</v>
      </c>
      <c r="L355" s="86"/>
      <c r="M355" s="87" t="str">
        <f>IF(H351='دفتر روزنامه'!$F$10,'دفتر روزنامه'!$G$12,IF(H351='دفتر روزنامه'!$F$11,'دفتر روزنامه'!$G$12,"ـــــ"))</f>
        <v>ـــــ</v>
      </c>
      <c r="N355" s="156"/>
      <c r="O355" s="154"/>
      <c r="P355" s="89">
        <f>'دفتر روزنامه'!$H$10</f>
        <v>2</v>
      </c>
    </row>
    <row r="356" spans="8:16" ht="12">
      <c r="H356" s="85">
        <f aca="true" t="shared" si="31" ref="H356:H373">H355-J356+K356</f>
        <v>0</v>
      </c>
      <c r="I356" s="80" t="str">
        <f t="shared" si="30"/>
        <v>ــــ</v>
      </c>
      <c r="J356" s="80">
        <f>IF(H351='دفتر روزنامه'!$F$14,'دفتر روزنامه'!$C$14,0)</f>
        <v>0</v>
      </c>
      <c r="K356" s="80">
        <f>IF(H351='دفتر روزنامه'!$F$13,'دفتر روزنامه'!$D$13,0)</f>
        <v>0</v>
      </c>
      <c r="L356" s="86"/>
      <c r="M356" s="87" t="str">
        <f>IF(H351='دفتر روزنامه'!$F$13,'دفتر روزنامه'!$G$15,IF(H351='دفتر روزنامه'!$F$14,'دفتر روزنامه'!$G$15,"ـــــ"))</f>
        <v>ـــــ</v>
      </c>
      <c r="N356" s="156"/>
      <c r="O356" s="154"/>
      <c r="P356" s="88">
        <f>'دفتر روزنامه'!$H$13</f>
        <v>3</v>
      </c>
    </row>
    <row r="357" spans="8:16" ht="12">
      <c r="H357" s="85">
        <f t="shared" si="31"/>
        <v>0</v>
      </c>
      <c r="I357" s="80" t="str">
        <f t="shared" si="30"/>
        <v>ــــ</v>
      </c>
      <c r="J357" s="80">
        <f>IF(H351='دفتر روزنامه'!$F$17,'دفتر روزنامه'!$C$17,0)</f>
        <v>0</v>
      </c>
      <c r="K357" s="80">
        <f>IF(H351='دفتر روزنامه'!$F$16,'دفتر روزنامه'!$D$16,0)</f>
        <v>0</v>
      </c>
      <c r="L357" s="86"/>
      <c r="M357" s="87" t="str">
        <f>IF(H351='دفتر روزنامه'!$F$16,'دفتر روزنامه'!$G$18,IF(H351='دفتر روزنامه'!$F$17,'دفتر روزنامه'!$G$18,"ـــــ"))</f>
        <v>ـــــ</v>
      </c>
      <c r="N357" s="156"/>
      <c r="O357" s="154"/>
      <c r="P357" s="88">
        <f>'دفتر روزنامه'!$H$16</f>
        <v>4</v>
      </c>
    </row>
    <row r="358" spans="8:16" ht="12">
      <c r="H358" s="85">
        <f t="shared" si="31"/>
        <v>0</v>
      </c>
      <c r="I358" s="80" t="str">
        <f t="shared" si="30"/>
        <v>ــــ</v>
      </c>
      <c r="J358" s="80">
        <f>IF(H351='دفتر روزنامه'!$F$20,'دفتر روزنامه'!$C$20,0)</f>
        <v>0</v>
      </c>
      <c r="K358" s="80">
        <f>IF(H351='دفتر روزنامه'!$F$19,'دفتر روزنامه'!$D$19,0)</f>
        <v>0</v>
      </c>
      <c r="L358" s="86"/>
      <c r="M358" s="87" t="str">
        <f>IF(H351='دفتر روزنامه'!$F$19,'دفتر روزنامه'!$G$21,IF(H351='دفتر روزنامه'!$F$20,'دفتر روزنامه'!$G$21,"ـــــ"))</f>
        <v>ـــــ</v>
      </c>
      <c r="N358" s="156"/>
      <c r="O358" s="154"/>
      <c r="P358" s="88">
        <f>'دفتر روزنامه'!$H$19</f>
        <v>5</v>
      </c>
    </row>
    <row r="359" spans="8:16" ht="12">
      <c r="H359" s="85">
        <f t="shared" si="31"/>
        <v>0</v>
      </c>
      <c r="I359" s="80" t="str">
        <f t="shared" si="30"/>
        <v>ــــ</v>
      </c>
      <c r="J359" s="80">
        <f>IF(H351='دفتر روزنامه'!$F$23,'دفتر روزنامه'!$C$23,0)</f>
        <v>0</v>
      </c>
      <c r="K359" s="80">
        <f>IF(H351='دفتر روزنامه'!$F$22,'دفتر روزنامه'!$D$22,0)</f>
        <v>0</v>
      </c>
      <c r="L359" s="86"/>
      <c r="M359" s="87" t="str">
        <f>IF(H351='دفتر روزنامه'!$F$22,'دفتر روزنامه'!$G$24,IF(H351='دفتر روزنامه'!$F$23,'دفتر روزنامه'!$G$24,"ـــــ"))</f>
        <v>ـــــ</v>
      </c>
      <c r="N359" s="156"/>
      <c r="O359" s="154"/>
      <c r="P359" s="88">
        <f>'دفتر روزنامه'!$H$22</f>
        <v>6</v>
      </c>
    </row>
    <row r="360" spans="8:16" ht="12">
      <c r="H360" s="85">
        <f t="shared" si="31"/>
        <v>0</v>
      </c>
      <c r="I360" s="80" t="str">
        <f t="shared" si="30"/>
        <v>ــــ</v>
      </c>
      <c r="J360" s="80">
        <f>IF(H351='دفتر روزنامه'!$F$26,'دفتر روزنامه'!$C$26,0)</f>
        <v>0</v>
      </c>
      <c r="K360" s="80">
        <f>IF(H351='دفتر روزنامه'!$F$25,'دفتر روزنامه'!$D$25,0)</f>
        <v>0</v>
      </c>
      <c r="L360" s="86"/>
      <c r="M360" s="87" t="str">
        <f>IF(H351='دفتر روزنامه'!$F$25,'دفتر روزنامه'!$G$27,IF(H351='دفتر روزنامه'!$F$26,'دفتر روزنامه'!$G$27,"ـــــ"))</f>
        <v>ـــــ</v>
      </c>
      <c r="N360" s="156"/>
      <c r="O360" s="154"/>
      <c r="P360" s="88">
        <f>'دفتر روزنامه'!$H$25</f>
        <v>7</v>
      </c>
    </row>
    <row r="361" spans="8:16" ht="12">
      <c r="H361" s="85">
        <f t="shared" si="31"/>
        <v>0</v>
      </c>
      <c r="I361" s="80" t="str">
        <f t="shared" si="30"/>
        <v>ــــ</v>
      </c>
      <c r="J361" s="80">
        <f>IF(H351='دفتر روزنامه'!$F$29,'دفتر روزنامه'!$C$29,0)</f>
        <v>0</v>
      </c>
      <c r="K361" s="80">
        <f>IF(H351='دفتر روزنامه'!$F$28,'دفتر روزنامه'!$D$28,0)</f>
        <v>0</v>
      </c>
      <c r="L361" s="86"/>
      <c r="M361" s="87" t="str">
        <f>IF(H351='دفتر روزنامه'!$F$28,'دفتر روزنامه'!$G$30,IF(H351='دفتر روزنامه'!$F$29,'دفتر روزنامه'!$G$30,"ـــــ"))</f>
        <v>ـــــ</v>
      </c>
      <c r="N361" s="156"/>
      <c r="O361" s="154"/>
      <c r="P361" s="88">
        <f>'دفتر روزنامه'!$H$28</f>
        <v>8</v>
      </c>
    </row>
    <row r="362" spans="8:16" ht="12">
      <c r="H362" s="85">
        <f t="shared" si="31"/>
        <v>0</v>
      </c>
      <c r="I362" s="80" t="str">
        <f t="shared" si="30"/>
        <v>ــــ</v>
      </c>
      <c r="J362" s="80">
        <f>IF(H351='دفتر روزنامه'!$F$32,'دفتر روزنامه'!$C$32,0)</f>
        <v>0</v>
      </c>
      <c r="K362" s="80">
        <f>IF(H351='دفتر روزنامه'!$F$31,'دفتر روزنامه'!$D$31,0)</f>
        <v>0</v>
      </c>
      <c r="L362" s="86"/>
      <c r="M362" s="87" t="str">
        <f>IF(H351='دفتر روزنامه'!$F$31,'دفتر روزنامه'!$G$33,IF(H351='دفتر روزنامه'!$F$32,'دفتر روزنامه'!$G$33,"ـــــ"))</f>
        <v>ـــــ</v>
      </c>
      <c r="N362" s="156"/>
      <c r="O362" s="154"/>
      <c r="P362" s="88">
        <f>'دفتر روزنامه'!$H$31</f>
        <v>9</v>
      </c>
    </row>
    <row r="363" spans="8:16" ht="12">
      <c r="H363" s="85">
        <f t="shared" si="31"/>
        <v>0</v>
      </c>
      <c r="I363" s="80" t="str">
        <f t="shared" si="30"/>
        <v>ــــ</v>
      </c>
      <c r="J363" s="80">
        <f>IF(H351='دفتر روزنامه'!$F$35,'دفتر روزنامه'!$C$35,0)</f>
        <v>0</v>
      </c>
      <c r="K363" s="80">
        <f>IF(H351='دفتر روزنامه'!$F$34,'دفتر روزنامه'!$D$34,0)</f>
        <v>0</v>
      </c>
      <c r="L363" s="86"/>
      <c r="M363" s="87" t="str">
        <f>IF(H351='دفتر روزنامه'!$F$34,'دفتر روزنامه'!$G$36,IF(H351='دفتر روزنامه'!$F$35,'دفتر روزنامه'!$G$36,"ـــــ"))</f>
        <v>ـــــ</v>
      </c>
      <c r="N363" s="156"/>
      <c r="O363" s="154"/>
      <c r="P363" s="88">
        <f>'دفتر روزنامه'!$H$34</f>
        <v>10</v>
      </c>
    </row>
    <row r="364" spans="8:16" ht="12">
      <c r="H364" s="85">
        <f t="shared" si="31"/>
        <v>0</v>
      </c>
      <c r="I364" s="80" t="str">
        <f t="shared" si="30"/>
        <v>ــــ</v>
      </c>
      <c r="J364" s="80">
        <f>IF(H351='دفتر روزنامه'!$F$38,'دفتر روزنامه'!$C$38,0)</f>
        <v>0</v>
      </c>
      <c r="K364" s="80">
        <f>IF(H351='دفتر روزنامه'!$F$37,'دفتر روزنامه'!$D$37,0)</f>
        <v>0</v>
      </c>
      <c r="L364" s="86"/>
      <c r="M364" s="87" t="str">
        <f>IF(H351='دفتر روزنامه'!$F$37,'دفتر روزنامه'!$G$39,IF(H351='دفتر روزنامه'!$F$38,'دفتر روزنامه'!$G$39,"ـــــ"))</f>
        <v>ـــــ</v>
      </c>
      <c r="N364" s="156"/>
      <c r="O364" s="154"/>
      <c r="P364" s="88">
        <f>'دفتر روزنامه'!$H$37</f>
        <v>11</v>
      </c>
    </row>
    <row r="365" spans="8:16" ht="12">
      <c r="H365" s="85">
        <f t="shared" si="31"/>
        <v>0</v>
      </c>
      <c r="I365" s="80" t="str">
        <f t="shared" si="30"/>
        <v>ــــ</v>
      </c>
      <c r="J365" s="80">
        <f>IF(H351='دفتر روزنامه'!$F$41,'دفتر روزنامه'!$C$41,0)</f>
        <v>0</v>
      </c>
      <c r="K365" s="80">
        <f>IF(H351='دفتر روزنامه'!$F$40,'دفتر روزنامه'!$D$40,0)</f>
        <v>0</v>
      </c>
      <c r="L365" s="86"/>
      <c r="M365" s="87" t="str">
        <f>IF(H351='دفتر روزنامه'!$F$40,'دفتر روزنامه'!$G$42,IF(H351='دفتر روزنامه'!$F$41,'دفتر روزنامه'!$G$42,"ـــــ"))</f>
        <v>ـــــ</v>
      </c>
      <c r="N365" s="156"/>
      <c r="O365" s="154"/>
      <c r="P365" s="88">
        <f>'دفتر روزنامه'!$H$40</f>
        <v>12</v>
      </c>
    </row>
    <row r="366" spans="8:16" ht="12">
      <c r="H366" s="85">
        <f t="shared" si="31"/>
        <v>0</v>
      </c>
      <c r="I366" s="80" t="str">
        <f t="shared" si="30"/>
        <v>ــــ</v>
      </c>
      <c r="J366" s="80">
        <f>IF(H351='دفتر روزنامه'!$F$44,'دفتر روزنامه'!$C$44,0)</f>
        <v>0</v>
      </c>
      <c r="K366" s="80">
        <f>IF(H351='دفتر روزنامه'!$F$43,'دفتر روزنامه'!$D$43,0)</f>
        <v>0</v>
      </c>
      <c r="L366" s="86"/>
      <c r="M366" s="87" t="str">
        <f>IF(H351='دفتر روزنامه'!$F$43,'دفتر روزنامه'!$G$45,IF(H351='دفتر روزنامه'!$F$44,'دفتر روزنامه'!$G$45,"ـــــ"))</f>
        <v>ـــــ</v>
      </c>
      <c r="N366" s="156"/>
      <c r="O366" s="154"/>
      <c r="P366" s="88">
        <f>'دفتر روزنامه'!$H$43</f>
        <v>13</v>
      </c>
    </row>
    <row r="367" spans="8:16" ht="12">
      <c r="H367" s="85">
        <f t="shared" si="31"/>
        <v>0</v>
      </c>
      <c r="I367" s="80" t="str">
        <f t="shared" si="30"/>
        <v>ــــ</v>
      </c>
      <c r="J367" s="80">
        <f>IF(H351='دفتر روزنامه'!$F$47,'دفتر روزنامه'!$C$47,0)</f>
        <v>0</v>
      </c>
      <c r="K367" s="80">
        <f>IF(H351='دفتر روزنامه'!$F$46,'دفتر روزنامه'!$D$46,0)</f>
        <v>0</v>
      </c>
      <c r="L367" s="86"/>
      <c r="M367" s="87" t="str">
        <f>IF(H351='دفتر روزنامه'!$F$46,'دفتر روزنامه'!$G$48,IF(H351='دفتر روزنامه'!$F$47,'دفتر روزنامه'!$G$48,"ـــــ"))</f>
        <v>ـــــ</v>
      </c>
      <c r="N367" s="156"/>
      <c r="O367" s="154"/>
      <c r="P367" s="88">
        <f>'دفتر روزنامه'!$H$46</f>
        <v>14</v>
      </c>
    </row>
    <row r="368" spans="8:16" ht="12">
      <c r="H368" s="85">
        <f t="shared" si="31"/>
        <v>0</v>
      </c>
      <c r="I368" s="80" t="str">
        <f t="shared" si="30"/>
        <v>ــــ</v>
      </c>
      <c r="J368" s="80">
        <f>IF(H351='دفتر روزنامه'!$F$50,'دفتر روزنامه'!$C$50,0)</f>
        <v>0</v>
      </c>
      <c r="K368" s="80">
        <f>IF(H351='دفتر روزنامه'!$F$49,'دفتر روزنامه'!$D$49,0)</f>
        <v>0</v>
      </c>
      <c r="L368" s="86"/>
      <c r="M368" s="87" t="str">
        <f>IF(H351='دفتر روزنامه'!$F$49,'دفتر روزنامه'!$G$51,IF(H351='دفتر روزنامه'!$F$50,'دفتر روزنامه'!$G$51,"ـــــ"))</f>
        <v>ـــــ</v>
      </c>
      <c r="N368" s="156"/>
      <c r="O368" s="154"/>
      <c r="P368" s="88">
        <f>'دفتر روزنامه'!$H$49</f>
        <v>15</v>
      </c>
    </row>
    <row r="369" spans="8:16" ht="12">
      <c r="H369" s="85">
        <f t="shared" si="31"/>
        <v>0</v>
      </c>
      <c r="I369" s="80" t="str">
        <f t="shared" si="30"/>
        <v>ــــ</v>
      </c>
      <c r="J369" s="80">
        <f>IF(H351='دفتر روزنامه'!$F$53,'دفتر روزنامه'!$C$53,0)</f>
        <v>0</v>
      </c>
      <c r="K369" s="80">
        <f>IF(H351='دفتر روزنامه'!$F$52,'دفتر روزنامه'!$D$52,0)</f>
        <v>0</v>
      </c>
      <c r="L369" s="86"/>
      <c r="M369" s="87" t="str">
        <f>IF(H351='دفتر روزنامه'!$F$52,'دفتر روزنامه'!$G$54,IF(H351='دفتر روزنامه'!$F$53,'دفتر روزنامه'!$G$54,"ـــــ"))</f>
        <v>ـــــ</v>
      </c>
      <c r="N369" s="156"/>
      <c r="O369" s="154"/>
      <c r="P369" s="88">
        <f>'دفتر روزنامه'!$H$52</f>
        <v>16</v>
      </c>
    </row>
    <row r="370" spans="8:16" ht="12">
      <c r="H370" s="85">
        <f t="shared" si="31"/>
        <v>0</v>
      </c>
      <c r="I370" s="80" t="str">
        <f t="shared" si="30"/>
        <v>ــــ</v>
      </c>
      <c r="J370" s="80">
        <f>IF(H351='دفتر روزنامه'!$F$56,'دفتر روزنامه'!$C$56,0)</f>
        <v>0</v>
      </c>
      <c r="K370" s="80">
        <f>IF(H351='دفتر روزنامه'!$F$55,'دفتر روزنامه'!$D$55,0)</f>
        <v>0</v>
      </c>
      <c r="L370" s="86"/>
      <c r="M370" s="87" t="str">
        <f>IF(H351='دفتر روزنامه'!$F$55,'دفتر روزنامه'!$G$57,IF(H351='دفتر روزنامه'!$F$56,'دفتر روزنامه'!$G$57,"ـــــ"))</f>
        <v>ـــــ</v>
      </c>
      <c r="N370" s="156"/>
      <c r="O370" s="154"/>
      <c r="P370" s="88">
        <f>'دفتر روزنامه'!$H$55</f>
        <v>17</v>
      </c>
    </row>
    <row r="371" spans="8:16" ht="12">
      <c r="H371" s="85">
        <f t="shared" si="31"/>
        <v>0</v>
      </c>
      <c r="I371" s="80" t="str">
        <f t="shared" si="30"/>
        <v>ــــ</v>
      </c>
      <c r="J371" s="80">
        <f>IF(H351='دفتر روزنامه'!$F$59,'دفتر روزنامه'!$C$59,0)</f>
        <v>0</v>
      </c>
      <c r="K371" s="80">
        <f>IF(H351='دفتر روزنامه'!$F$58,'دفتر روزنامه'!$D$58,0)</f>
        <v>0</v>
      </c>
      <c r="L371" s="86"/>
      <c r="M371" s="87" t="str">
        <f>IF(H351='دفتر روزنامه'!$F$58,'دفتر روزنامه'!$G$60,IF(H351='دفتر روزنامه'!$F$59,'دفتر روزنامه'!$G$60,"ـــــ"))</f>
        <v>ـــــ</v>
      </c>
      <c r="N371" s="156"/>
      <c r="O371" s="154"/>
      <c r="P371" s="88">
        <f>'دفتر روزنامه'!$H$58</f>
        <v>18</v>
      </c>
    </row>
    <row r="372" spans="8:16" ht="12">
      <c r="H372" s="85">
        <f t="shared" si="31"/>
        <v>0</v>
      </c>
      <c r="I372" s="80" t="str">
        <f t="shared" si="30"/>
        <v>ــــ</v>
      </c>
      <c r="J372" s="80">
        <f>IF(H351='دفتر روزنامه'!$F$62,'دفتر روزنامه'!$C$62,0)</f>
        <v>0</v>
      </c>
      <c r="K372" s="80">
        <f>IF(H351='دفتر روزنامه'!$F$61,'دفتر روزنامه'!$D$61,0)</f>
        <v>0</v>
      </c>
      <c r="L372" s="86"/>
      <c r="M372" s="87" t="str">
        <f>IF(H351='دفتر روزنامه'!$F$61,'دفتر روزنامه'!$G$63,IF(H351='دفتر روزنامه'!$F$62,'دفتر روزنامه'!$G$63,"ـــــ"))</f>
        <v>ـــــ</v>
      </c>
      <c r="N372" s="156"/>
      <c r="O372" s="154"/>
      <c r="P372" s="88">
        <f>'دفتر روزنامه'!$H$61</f>
        <v>19</v>
      </c>
    </row>
    <row r="373" spans="8:16" ht="12.75" thickBot="1">
      <c r="H373" s="85">
        <f t="shared" si="31"/>
        <v>60000</v>
      </c>
      <c r="I373" s="80" t="str">
        <f t="shared" si="30"/>
        <v>بد</v>
      </c>
      <c r="J373" s="80">
        <f>IF(H351='دفتر روزنامه'!$F$65,'دفتر روزنامه'!$C$65,0)</f>
        <v>0</v>
      </c>
      <c r="K373" s="80">
        <f>IF(H351='دفتر روزنامه'!$F$64,'دفتر روزنامه'!$D$64,0)</f>
        <v>60000</v>
      </c>
      <c r="L373" s="86"/>
      <c r="M373" s="87" t="str">
        <f>IF(H351='دفتر روزنامه'!$F$64,'دفتر روزنامه'!$G$66,IF(H351='دفتر روزنامه'!$F$65,'دفتر روزنامه'!$G$66,"ـــــ"))</f>
        <v>بابت برداشت شخصی</v>
      </c>
      <c r="N373" s="159"/>
      <c r="O373" s="152"/>
      <c r="P373" s="88">
        <f>'دفتر روزنامه'!$H$64</f>
        <v>20</v>
      </c>
    </row>
    <row r="374" spans="8:16" ht="12.75" thickBot="1">
      <c r="H374" s="91">
        <f>H373</f>
        <v>60000</v>
      </c>
      <c r="I374" s="92"/>
      <c r="J374" s="93"/>
      <c r="K374" s="93"/>
      <c r="L374" s="92"/>
      <c r="M374" s="92"/>
      <c r="N374" s="92"/>
      <c r="O374" s="92"/>
      <c r="P374" s="94"/>
    </row>
    <row r="381" spans="10:12" ht="28.5" thickBot="1">
      <c r="J381" s="170" t="s">
        <v>23</v>
      </c>
      <c r="K381" s="170"/>
      <c r="L381" s="170"/>
    </row>
    <row r="382" spans="8:16" ht="23.25">
      <c r="H382" s="66">
        <v>40</v>
      </c>
      <c r="I382" s="67" t="s">
        <v>3</v>
      </c>
      <c r="J382" s="68"/>
      <c r="K382" s="171" t="s">
        <v>26</v>
      </c>
      <c r="L382" s="171"/>
      <c r="M382" s="171"/>
      <c r="N382" s="98" t="s">
        <v>45</v>
      </c>
      <c r="O382" s="160" t="s">
        <v>24</v>
      </c>
      <c r="P382" s="162" t="s">
        <v>14</v>
      </c>
    </row>
    <row r="383" spans="8:16" ht="33">
      <c r="H383" s="168" t="s">
        <v>20</v>
      </c>
      <c r="I383" s="169" t="s">
        <v>19</v>
      </c>
      <c r="J383" s="169" t="s">
        <v>7</v>
      </c>
      <c r="K383" s="169" t="s">
        <v>6</v>
      </c>
      <c r="L383" s="172" t="s">
        <v>15</v>
      </c>
      <c r="M383" s="169" t="s">
        <v>2</v>
      </c>
      <c r="N383" s="99"/>
      <c r="O383" s="161"/>
      <c r="P383" s="163"/>
    </row>
    <row r="384" spans="8:16" ht="12">
      <c r="H384" s="168"/>
      <c r="I384" s="169"/>
      <c r="J384" s="169"/>
      <c r="K384" s="169"/>
      <c r="L384" s="173"/>
      <c r="M384" s="169"/>
      <c r="N384" s="166"/>
      <c r="O384" s="167"/>
      <c r="P384" s="164"/>
    </row>
    <row r="385" spans="8:16" ht="12">
      <c r="H385" s="85">
        <f>J385-K385</f>
        <v>0</v>
      </c>
      <c r="I385" s="80" t="str">
        <f>IF(H385&gt;K385,"بس",IF(H385=0,"ــــ","بد"))</f>
        <v>ــــ</v>
      </c>
      <c r="J385" s="80">
        <f>IF(H382='دفتر روزنامه'!$F$8,'دفتر روزنامه'!$C$8,0)</f>
        <v>0</v>
      </c>
      <c r="K385" s="80">
        <f>IF(H382='دفتر روزنامه'!$F$7,'دفتر روزنامه'!$D$7,0)</f>
        <v>0</v>
      </c>
      <c r="L385" s="86">
        <f>'دفتر روزنامه'!C366</f>
        <v>0</v>
      </c>
      <c r="M385" s="87" t="str">
        <f>IF(H382='دفتر روزنامه'!$F$7,'دفتر روزنامه'!$G$9,"ـــــ")</f>
        <v>ـــــ</v>
      </c>
      <c r="N385" s="155"/>
      <c r="O385" s="165"/>
      <c r="P385" s="88">
        <f>'دفتر روزنامه'!$H$7</f>
        <v>1</v>
      </c>
    </row>
    <row r="386" spans="8:16" ht="12">
      <c r="H386" s="85">
        <f>H385-K386+J386</f>
        <v>0</v>
      </c>
      <c r="I386" s="80" t="str">
        <f aca="true" t="shared" si="32" ref="I386:I404">IF(H386&gt;K386,"بس",IF(H386=0,"ــــ","بد"))</f>
        <v>ــــ</v>
      </c>
      <c r="J386" s="80">
        <f>IF(H382='دفتر روزنامه'!$F$11,'دفتر روزنامه'!$C$11,0)</f>
        <v>0</v>
      </c>
      <c r="K386" s="80">
        <f>IF(H382='دفتر روزنامه'!$F$10,'دفتر روزنامه'!$D$10,0)</f>
        <v>0</v>
      </c>
      <c r="L386" s="86"/>
      <c r="M386" s="87" t="str">
        <f>IF(H382='دفتر روزنامه'!$F$10,'دفتر روزنامه'!$G$12,IF(H382='دفتر روزنامه'!$F$11,'دفتر روزنامه'!$G$12,"ـــــ"))</f>
        <v>ـــــ</v>
      </c>
      <c r="N386" s="156"/>
      <c r="O386" s="154"/>
      <c r="P386" s="89">
        <f>'دفتر روزنامه'!$H$10</f>
        <v>2</v>
      </c>
    </row>
    <row r="387" spans="8:16" ht="12">
      <c r="H387" s="85">
        <f>H386-K387+J387</f>
        <v>0</v>
      </c>
      <c r="I387" s="80" t="str">
        <f t="shared" si="32"/>
        <v>ــــ</v>
      </c>
      <c r="J387" s="80">
        <f>IF(H382='دفتر روزنامه'!$F$14,'دفتر روزنامه'!$C$14,0)</f>
        <v>0</v>
      </c>
      <c r="K387" s="80">
        <f>IF(H382='دفتر روزنامه'!$F$13,'دفتر روزنامه'!$D$13,0)</f>
        <v>0</v>
      </c>
      <c r="L387" s="86"/>
      <c r="M387" s="87" t="str">
        <f>IF(H382='دفتر روزنامه'!$F$13,'دفتر روزنامه'!$G$15,IF(H382='دفتر روزنامه'!$F$14,'دفتر روزنامه'!$G$15,"ـــــ"))</f>
        <v>ـــــ</v>
      </c>
      <c r="N387" s="156"/>
      <c r="O387" s="154"/>
      <c r="P387" s="88">
        <f>'دفتر روزنامه'!$H$13</f>
        <v>3</v>
      </c>
    </row>
    <row r="388" spans="8:16" ht="12">
      <c r="H388" s="85">
        <f aca="true" t="shared" si="33" ref="H388:H404">H387-K388+J388</f>
        <v>0</v>
      </c>
      <c r="I388" s="80" t="str">
        <f t="shared" si="32"/>
        <v>ــــ</v>
      </c>
      <c r="J388" s="80">
        <f>IF(H382='دفتر روزنامه'!$F$17,'دفتر روزنامه'!$C$17,0)</f>
        <v>0</v>
      </c>
      <c r="K388" s="80">
        <f>IF(H382='دفتر روزنامه'!$F$16,'دفتر روزنامه'!$D$16,0)</f>
        <v>0</v>
      </c>
      <c r="L388" s="86"/>
      <c r="M388" s="87" t="str">
        <f>IF(H382='دفتر روزنامه'!$F$16,'دفتر روزنامه'!$G$18,IF(H382='دفتر روزنامه'!$F$17,'دفتر روزنامه'!$G$18,"ـــــ"))</f>
        <v>ـــــ</v>
      </c>
      <c r="N388" s="156"/>
      <c r="O388" s="154"/>
      <c r="P388" s="88">
        <f>'دفتر روزنامه'!$H$16</f>
        <v>4</v>
      </c>
    </row>
    <row r="389" spans="8:16" ht="12">
      <c r="H389" s="85">
        <f t="shared" si="33"/>
        <v>0</v>
      </c>
      <c r="I389" s="80" t="str">
        <f t="shared" si="32"/>
        <v>ــــ</v>
      </c>
      <c r="J389" s="80">
        <f>IF(H382='دفتر روزنامه'!$F$20,'دفتر روزنامه'!$C$20,0)</f>
        <v>0</v>
      </c>
      <c r="K389" s="80">
        <f>IF(H382='دفتر روزنامه'!$F$19,'دفتر روزنامه'!$D$19,0)</f>
        <v>0</v>
      </c>
      <c r="L389" s="86"/>
      <c r="M389" s="87" t="str">
        <f>IF(H382='دفتر روزنامه'!$F$19,'دفتر روزنامه'!$G$21,IF(H382='دفتر روزنامه'!$F$20,'دفتر روزنامه'!$G$21,"ـــــ"))</f>
        <v>ـــــ</v>
      </c>
      <c r="N389" s="156"/>
      <c r="O389" s="154"/>
      <c r="P389" s="88">
        <f>'دفتر روزنامه'!$H$19</f>
        <v>5</v>
      </c>
    </row>
    <row r="390" spans="8:16" ht="12">
      <c r="H390" s="85">
        <f t="shared" si="33"/>
        <v>0</v>
      </c>
      <c r="I390" s="80" t="str">
        <f t="shared" si="32"/>
        <v>ــــ</v>
      </c>
      <c r="J390" s="80">
        <f>IF(H382='دفتر روزنامه'!$F$23,'دفتر روزنامه'!$C$23,0)</f>
        <v>0</v>
      </c>
      <c r="K390" s="80">
        <f>IF(H382='دفتر روزنامه'!$F$22,'دفتر روزنامه'!$D$22,0)</f>
        <v>0</v>
      </c>
      <c r="L390" s="86"/>
      <c r="M390" s="87" t="str">
        <f>IF(H382='دفتر روزنامه'!$F$22,'دفتر روزنامه'!$G$24,IF(H382='دفتر روزنامه'!$F$23,'دفتر روزنامه'!$G$24,"ـــــ"))</f>
        <v>ـــــ</v>
      </c>
      <c r="N390" s="156"/>
      <c r="O390" s="154"/>
      <c r="P390" s="88">
        <f>'دفتر روزنامه'!$H$22</f>
        <v>6</v>
      </c>
    </row>
    <row r="391" spans="8:16" ht="12">
      <c r="H391" s="85">
        <f t="shared" si="33"/>
        <v>0</v>
      </c>
      <c r="I391" s="80" t="str">
        <f t="shared" si="32"/>
        <v>ــــ</v>
      </c>
      <c r="J391" s="80">
        <f>IF(H382='دفتر روزنامه'!$F$26,'دفتر روزنامه'!$C$26,0)</f>
        <v>0</v>
      </c>
      <c r="K391" s="80">
        <f>IF(H382='دفتر روزنامه'!$F$25,'دفتر روزنامه'!$D$25,0)</f>
        <v>0</v>
      </c>
      <c r="L391" s="86"/>
      <c r="M391" s="87" t="str">
        <f>IF(H382='دفتر روزنامه'!$F$25,'دفتر روزنامه'!$G$27,IF(H382='دفتر روزنامه'!$F$26,'دفتر روزنامه'!$G$27,"ـــــ"))</f>
        <v>ـــــ</v>
      </c>
      <c r="N391" s="156"/>
      <c r="O391" s="154"/>
      <c r="P391" s="88">
        <f>'دفتر روزنامه'!$H$25</f>
        <v>7</v>
      </c>
    </row>
    <row r="392" spans="8:16" ht="12">
      <c r="H392" s="85">
        <f t="shared" si="33"/>
        <v>300000</v>
      </c>
      <c r="I392" s="80" t="str">
        <f t="shared" si="32"/>
        <v>بس</v>
      </c>
      <c r="J392" s="80">
        <f>IF(H382='دفتر روزنامه'!$F$29,'دفتر روزنامه'!$C$29,0)</f>
        <v>300000</v>
      </c>
      <c r="K392" s="80">
        <f>IF(H382='دفتر روزنامه'!$F$28,'دفتر روزنامه'!$D$28,0)</f>
        <v>0</v>
      </c>
      <c r="L392" s="86"/>
      <c r="M392" s="87" t="str">
        <f>IF(H382='دفتر روزنامه'!$F$28,'دفتر روزنامه'!$G$30,IF(H382='دفتر روزنامه'!$F$29,'دفتر روزنامه'!$G$30,"ـــــ"))</f>
        <v>بابت فروش نسیه کالا</v>
      </c>
      <c r="N392" s="156"/>
      <c r="O392" s="154"/>
      <c r="P392" s="88">
        <f>'دفتر روزنامه'!$H$28</f>
        <v>8</v>
      </c>
    </row>
    <row r="393" spans="8:16" ht="12">
      <c r="H393" s="85">
        <f t="shared" si="33"/>
        <v>300000</v>
      </c>
      <c r="I393" s="80" t="str">
        <f t="shared" si="32"/>
        <v>بس</v>
      </c>
      <c r="J393" s="80">
        <f>IF(H382='دفتر روزنامه'!$F$32,'دفتر روزنامه'!$C$32,0)</f>
        <v>0</v>
      </c>
      <c r="K393" s="80">
        <f>IF(H382='دفتر روزنامه'!$F$31,'دفتر روزنامه'!$D$31,0)</f>
        <v>0</v>
      </c>
      <c r="L393" s="86"/>
      <c r="M393" s="87" t="str">
        <f>IF(H382='دفتر روزنامه'!$F$31,'دفتر روزنامه'!$G$33,IF(H382='دفتر روزنامه'!$F$32,'دفتر روزنامه'!$G$33,"ـــــ"))</f>
        <v>ـــــ</v>
      </c>
      <c r="N393" s="156"/>
      <c r="O393" s="154"/>
      <c r="P393" s="88">
        <f>'دفتر روزنامه'!$H$31</f>
        <v>9</v>
      </c>
    </row>
    <row r="394" spans="8:16" ht="12">
      <c r="H394" s="85">
        <f t="shared" si="33"/>
        <v>300000</v>
      </c>
      <c r="I394" s="80" t="str">
        <f t="shared" si="32"/>
        <v>بس</v>
      </c>
      <c r="J394" s="80">
        <f>IF(H382='دفتر روزنامه'!$F$35,'دفتر روزنامه'!$C$35,0)</f>
        <v>0</v>
      </c>
      <c r="K394" s="80">
        <f>IF(H382='دفتر روزنامه'!$F$34,'دفتر روزنامه'!$D$34,0)</f>
        <v>0</v>
      </c>
      <c r="L394" s="86"/>
      <c r="M394" s="87" t="str">
        <f>IF(H382='دفتر روزنامه'!$F$34,'دفتر روزنامه'!$G$36,IF(H382='دفتر روزنامه'!$F$35,'دفتر روزنامه'!$G$36,"ـــــ"))</f>
        <v>ـــــ</v>
      </c>
      <c r="N394" s="156"/>
      <c r="O394" s="154"/>
      <c r="P394" s="88">
        <f>'دفتر روزنامه'!$H$34</f>
        <v>10</v>
      </c>
    </row>
    <row r="395" spans="8:16" ht="12">
      <c r="H395" s="85">
        <f t="shared" si="33"/>
        <v>500000</v>
      </c>
      <c r="I395" s="80" t="str">
        <f t="shared" si="32"/>
        <v>بس</v>
      </c>
      <c r="J395" s="80">
        <f>IF(H382='دفتر روزنامه'!$F$38,'دفتر روزنامه'!$C$38,0)</f>
        <v>200000</v>
      </c>
      <c r="K395" s="80">
        <f>IF(H382='دفتر روزنامه'!$F$37,'دفتر روزنامه'!$D$37,0)</f>
        <v>0</v>
      </c>
      <c r="L395" s="86"/>
      <c r="M395" s="87" t="str">
        <f>IF(H382='دفتر روزنامه'!$F$37,'دفتر روزنامه'!$G$39,IF(H382='دفتر روزنامه'!$F$38,'دفتر روزنامه'!$G$39,"ـــــ"))</f>
        <v>بابت فروش نقدی</v>
      </c>
      <c r="N395" s="156"/>
      <c r="O395" s="154"/>
      <c r="P395" s="88">
        <f>'دفتر روزنامه'!$H$37</f>
        <v>11</v>
      </c>
    </row>
    <row r="396" spans="8:16" ht="12">
      <c r="H396" s="85">
        <f t="shared" si="33"/>
        <v>500000</v>
      </c>
      <c r="I396" s="80" t="str">
        <f t="shared" si="32"/>
        <v>بس</v>
      </c>
      <c r="J396" s="80">
        <f>IF(H382='دفتر روزنامه'!$F$41,'دفتر روزنامه'!$C$41,0)</f>
        <v>0</v>
      </c>
      <c r="K396" s="80">
        <f>IF(H382='دفتر روزنامه'!$F$40,'دفتر روزنامه'!$D$40,0)</f>
        <v>0</v>
      </c>
      <c r="L396" s="86"/>
      <c r="M396" s="87" t="str">
        <f>IF(H382='دفتر روزنامه'!$F$40,'دفتر روزنامه'!$G$42,IF(H382='دفتر روزنامه'!$F$41,'دفتر روزنامه'!$G$42,"ـــــ"))</f>
        <v>ـــــ</v>
      </c>
      <c r="N396" s="156"/>
      <c r="O396" s="154"/>
      <c r="P396" s="88">
        <f>'دفتر روزنامه'!$H$40</f>
        <v>12</v>
      </c>
    </row>
    <row r="397" spans="8:16" ht="12">
      <c r="H397" s="85">
        <f t="shared" si="33"/>
        <v>500000</v>
      </c>
      <c r="I397" s="80" t="str">
        <f t="shared" si="32"/>
        <v>بس</v>
      </c>
      <c r="J397" s="80">
        <f>IF(H382='دفتر روزنامه'!$F$44,'دفتر روزنامه'!$C$44,0)</f>
        <v>0</v>
      </c>
      <c r="K397" s="80">
        <f>IF(H382='دفتر روزنامه'!$F$43,'دفتر روزنامه'!$D$43,0)</f>
        <v>0</v>
      </c>
      <c r="L397" s="86"/>
      <c r="M397" s="87" t="str">
        <f>IF(H382='دفتر روزنامه'!$F$43,'دفتر روزنامه'!$G$45,IF(H382='دفتر روزنامه'!$F$44,'دفتر روزنامه'!$G$45,"ـــــ"))</f>
        <v>ـــــ</v>
      </c>
      <c r="N397" s="156"/>
      <c r="O397" s="154"/>
      <c r="P397" s="88">
        <f>'دفتر روزنامه'!$H$43</f>
        <v>13</v>
      </c>
    </row>
    <row r="398" spans="8:16" ht="12">
      <c r="H398" s="85">
        <f t="shared" si="33"/>
        <v>500000</v>
      </c>
      <c r="I398" s="80" t="str">
        <f t="shared" si="32"/>
        <v>بس</v>
      </c>
      <c r="J398" s="80">
        <f>IF(H382='دفتر روزنامه'!$F$47,'دفتر روزنامه'!$C$47,0)</f>
        <v>0</v>
      </c>
      <c r="K398" s="80">
        <f>IF(H382='دفتر روزنامه'!$F$46,'دفتر روزنامه'!$D$46,0)</f>
        <v>0</v>
      </c>
      <c r="L398" s="86"/>
      <c r="M398" s="87" t="str">
        <f>IF(H382='دفتر روزنامه'!$F$46,'دفتر روزنامه'!$G$48,IF(H382='دفتر روزنامه'!$F$47,'دفتر روزنامه'!$G$48,"ـــــ"))</f>
        <v>ـــــ</v>
      </c>
      <c r="N398" s="156"/>
      <c r="O398" s="154"/>
      <c r="P398" s="88">
        <f>'دفتر روزنامه'!$H$46</f>
        <v>14</v>
      </c>
    </row>
    <row r="399" spans="8:16" ht="12">
      <c r="H399" s="85">
        <f t="shared" si="33"/>
        <v>830000</v>
      </c>
      <c r="I399" s="80" t="str">
        <f t="shared" si="32"/>
        <v>بس</v>
      </c>
      <c r="J399" s="80">
        <f>IF(H382='دفتر روزنامه'!$F$50,'دفتر روزنامه'!$C$50,0)</f>
        <v>330000</v>
      </c>
      <c r="K399" s="80">
        <f>IF(H382='دفتر روزنامه'!$F$49,'دفتر روزنامه'!$D$49,0)</f>
        <v>0</v>
      </c>
      <c r="L399" s="86"/>
      <c r="M399" s="111" t="str">
        <f>IF(H382='دفتر روزنامه'!$F$49,'دفتر روزنامه'!$G$51,IF(H382='دفتر روزنامه'!$F$50,'دفتر روزنامه'!$G$51,"ـــــ"))</f>
        <v>بابت فروش کالا و دریافت سفته بابت آن</v>
      </c>
      <c r="N399" s="156"/>
      <c r="O399" s="154"/>
      <c r="P399" s="88">
        <f>'دفتر روزنامه'!$H$49</f>
        <v>15</v>
      </c>
    </row>
    <row r="400" spans="8:16" ht="12">
      <c r="H400" s="85">
        <f t="shared" si="33"/>
        <v>1830000</v>
      </c>
      <c r="I400" s="80" t="str">
        <f t="shared" si="32"/>
        <v>بس</v>
      </c>
      <c r="J400" s="80">
        <f>IF(H382='دفتر روزنامه'!$F$53,'دفتر روزنامه'!$C$53,0)</f>
        <v>1000000</v>
      </c>
      <c r="K400" s="80">
        <f>IF(H382='دفتر روزنامه'!$F$52,'دفتر روزنامه'!$D$52,0)</f>
        <v>0</v>
      </c>
      <c r="L400" s="86"/>
      <c r="M400" s="87" t="str">
        <f>IF(H382='دفتر روزنامه'!$F$52,'دفتر روزنامه'!$G$54,IF(H382='دفتر روزنامه'!$F$53,'دفتر روزنامه'!$G$54,"ـــــ"))</f>
        <v>بابت فروش نسیه کالا</v>
      </c>
      <c r="N400" s="156"/>
      <c r="O400" s="154"/>
      <c r="P400" s="88">
        <f>'دفتر روزنامه'!$H$52</f>
        <v>16</v>
      </c>
    </row>
    <row r="401" spans="8:16" ht="12">
      <c r="H401" s="85">
        <f t="shared" si="33"/>
        <v>1830000</v>
      </c>
      <c r="I401" s="80" t="str">
        <f t="shared" si="32"/>
        <v>بس</v>
      </c>
      <c r="J401" s="80">
        <f>IF(H382='دفتر روزنامه'!$F$56,'دفتر روزنامه'!$C$56,0)</f>
        <v>0</v>
      </c>
      <c r="K401" s="80">
        <f>IF(H382='دفتر روزنامه'!$F$55,'دفتر روزنامه'!$D$55,0)</f>
        <v>0</v>
      </c>
      <c r="L401" s="86"/>
      <c r="M401" s="87" t="str">
        <f>IF(H382='دفتر روزنامه'!$F$55,'دفتر روزنامه'!$G$57,IF(H382='دفتر روزنامه'!$F$56,'دفتر روزنامه'!$G$57,"ـــــ"))</f>
        <v>ـــــ</v>
      </c>
      <c r="N401" s="156"/>
      <c r="O401" s="154"/>
      <c r="P401" s="88">
        <f>'دفتر روزنامه'!$H$55</f>
        <v>17</v>
      </c>
    </row>
    <row r="402" spans="8:16" ht="12">
      <c r="H402" s="85">
        <f t="shared" si="33"/>
        <v>1830000</v>
      </c>
      <c r="I402" s="80" t="str">
        <f t="shared" si="32"/>
        <v>بس</v>
      </c>
      <c r="J402" s="80">
        <f>IF(H382='دفتر روزنامه'!$F$59,'دفتر روزنامه'!$C$59,0)</f>
        <v>0</v>
      </c>
      <c r="K402" s="80">
        <f>IF(H382='دفتر روزنامه'!$F$58,'دفتر روزنامه'!$D$58,0)</f>
        <v>0</v>
      </c>
      <c r="L402" s="86"/>
      <c r="M402" s="87" t="str">
        <f>IF(H382='دفتر روزنامه'!$F$58,'دفتر روزنامه'!$G$60,IF(H382='دفتر روزنامه'!$F$59,'دفتر روزنامه'!$G$60,"ـــــ"))</f>
        <v>ـــــ</v>
      </c>
      <c r="N402" s="156"/>
      <c r="O402" s="154"/>
      <c r="P402" s="88">
        <f>'دفتر روزنامه'!$H$58</f>
        <v>18</v>
      </c>
    </row>
    <row r="403" spans="8:16" ht="12">
      <c r="H403" s="85">
        <f t="shared" si="33"/>
        <v>1830000</v>
      </c>
      <c r="I403" s="80" t="str">
        <f t="shared" si="32"/>
        <v>بس</v>
      </c>
      <c r="J403" s="80">
        <f>IF(H382='دفتر روزنامه'!$F$62,'دفتر روزنامه'!$C$62,0)</f>
        <v>0</v>
      </c>
      <c r="K403" s="80">
        <f>IF(H382='دفتر روزنامه'!$F$61,'دفتر روزنامه'!$D$61,0)</f>
        <v>0</v>
      </c>
      <c r="L403" s="86"/>
      <c r="M403" s="87" t="str">
        <f>IF(H382='دفتر روزنامه'!$F$61,'دفتر روزنامه'!$G$63,IF(H382='دفتر روزنامه'!$F$62,'دفتر روزنامه'!$G$63,"ـــــ"))</f>
        <v>ـــــ</v>
      </c>
      <c r="N403" s="156"/>
      <c r="O403" s="154"/>
      <c r="P403" s="88">
        <f>'دفتر روزنامه'!$H$61</f>
        <v>19</v>
      </c>
    </row>
    <row r="404" spans="8:16" ht="12.75" thickBot="1">
      <c r="H404" s="85">
        <f t="shared" si="33"/>
        <v>1830000</v>
      </c>
      <c r="I404" s="80" t="str">
        <f t="shared" si="32"/>
        <v>بس</v>
      </c>
      <c r="J404" s="80">
        <f>IF(H382='دفتر روزنامه'!$F$65,'دفتر روزنامه'!$C$65,0)</f>
        <v>0</v>
      </c>
      <c r="K404" s="80">
        <f>IF(H382='دفتر روزنامه'!$F$64,'دفتر روزنامه'!$D$64,0)</f>
        <v>0</v>
      </c>
      <c r="L404" s="86"/>
      <c r="M404" s="87" t="str">
        <f>IF(H382='دفتر روزنامه'!$F$64,'دفتر روزنامه'!$G$66,IF(H382='دفتر روزنامه'!$F$65,'دفتر روزنامه'!$G$66,"ـــــ"))</f>
        <v>ـــــ</v>
      </c>
      <c r="N404" s="159"/>
      <c r="O404" s="152"/>
      <c r="P404" s="88">
        <f>'دفتر روزنامه'!$H$64</f>
        <v>20</v>
      </c>
    </row>
    <row r="405" spans="8:16" ht="12.75" thickBot="1">
      <c r="H405" s="91">
        <f>H404</f>
        <v>1830000</v>
      </c>
      <c r="I405" s="92"/>
      <c r="J405" s="93"/>
      <c r="K405" s="93"/>
      <c r="L405" s="92"/>
      <c r="M405" s="92"/>
      <c r="N405" s="92"/>
      <c r="O405" s="92"/>
      <c r="P405" s="94"/>
    </row>
    <row r="411" spans="10:12" ht="28.5" thickBot="1">
      <c r="J411" s="170" t="s">
        <v>23</v>
      </c>
      <c r="K411" s="170"/>
      <c r="L411" s="170"/>
    </row>
    <row r="412" spans="8:16" ht="23.25">
      <c r="H412" s="66">
        <v>50</v>
      </c>
      <c r="I412" s="67" t="s">
        <v>3</v>
      </c>
      <c r="J412" s="68"/>
      <c r="K412" s="171" t="s">
        <v>26</v>
      </c>
      <c r="L412" s="171"/>
      <c r="M412" s="171"/>
      <c r="N412" s="98" t="s">
        <v>29</v>
      </c>
      <c r="O412" s="160" t="s">
        <v>24</v>
      </c>
      <c r="P412" s="162" t="s">
        <v>14</v>
      </c>
    </row>
    <row r="413" spans="8:16" ht="33">
      <c r="H413" s="168" t="s">
        <v>20</v>
      </c>
      <c r="I413" s="169" t="s">
        <v>19</v>
      </c>
      <c r="J413" s="169" t="s">
        <v>7</v>
      </c>
      <c r="K413" s="169" t="s">
        <v>6</v>
      </c>
      <c r="L413" s="172" t="s">
        <v>15</v>
      </c>
      <c r="M413" s="169" t="s">
        <v>2</v>
      </c>
      <c r="N413" s="99"/>
      <c r="O413" s="161"/>
      <c r="P413" s="163"/>
    </row>
    <row r="414" spans="8:16" ht="12">
      <c r="H414" s="168"/>
      <c r="I414" s="169"/>
      <c r="J414" s="169"/>
      <c r="K414" s="169"/>
      <c r="L414" s="173"/>
      <c r="M414" s="169"/>
      <c r="N414" s="166"/>
      <c r="O414" s="167"/>
      <c r="P414" s="164"/>
    </row>
    <row r="415" spans="8:16" ht="12">
      <c r="H415" s="85">
        <f>K415-J415</f>
        <v>0</v>
      </c>
      <c r="I415" s="80" t="str">
        <f>IF(H415&gt;J415,"بد",IF(H415=0,"ــــ","بس"))</f>
        <v>ــــ</v>
      </c>
      <c r="J415" s="80">
        <f>IF(H412='دفتر روزنامه'!$F$8,'دفتر روزنامه'!$C$8,0)</f>
        <v>0</v>
      </c>
      <c r="K415" s="80">
        <f>IF(H412='دفتر روزنامه'!$F$7,'دفتر روزنامه'!$D$7,0)</f>
        <v>0</v>
      </c>
      <c r="L415" s="112">
        <f>'دفتر روزنامه'!C396</f>
        <v>0</v>
      </c>
      <c r="M415" s="80" t="str">
        <f>IF(H412='دفتر روزنامه'!$F$7,'دفتر روزنامه'!$G$9,"ـــــ")</f>
        <v>ـــــ</v>
      </c>
      <c r="N415" s="155"/>
      <c r="O415" s="165"/>
      <c r="P415" s="88">
        <f>'دفتر روزنامه'!$H$7</f>
        <v>1</v>
      </c>
    </row>
    <row r="416" spans="8:16" ht="12">
      <c r="H416" s="85">
        <f>H415-J416+K416</f>
        <v>300000</v>
      </c>
      <c r="I416" s="80" t="str">
        <f aca="true" t="shared" si="34" ref="I416:I434">IF(H416&gt;J416,"بد",IF(H416=0,"ــــ","بس"))</f>
        <v>بد</v>
      </c>
      <c r="J416" s="80">
        <f>IF(H412='دفتر روزنامه'!$F$11,'دفتر روزنامه'!$C$11,0)</f>
        <v>0</v>
      </c>
      <c r="K416" s="80">
        <f>IF(H412='دفتر روزنامه'!$F$10,'دفتر روزنامه'!$D$10,0)</f>
        <v>300000</v>
      </c>
      <c r="L416" s="112"/>
      <c r="M416" s="80" t="str">
        <f>IF(H412='دفتر روزنامه'!$F$10,'دفتر روزنامه'!$G$12,IF(H412='دفتر روزنامه'!$F$11,'دفتر روزنامه'!$G$12,"ـــــ"))</f>
        <v>بابت پرداخت اجاره</v>
      </c>
      <c r="N416" s="156"/>
      <c r="O416" s="154"/>
      <c r="P416" s="89">
        <f>'دفتر روزنامه'!$H$10</f>
        <v>2</v>
      </c>
    </row>
    <row r="417" spans="8:16" ht="12">
      <c r="H417" s="85">
        <f aca="true" t="shared" si="35" ref="H417:H434">H416-J417+K417</f>
        <v>300000</v>
      </c>
      <c r="I417" s="80" t="str">
        <f t="shared" si="34"/>
        <v>بد</v>
      </c>
      <c r="J417" s="80">
        <f>IF(H412='دفتر روزنامه'!$F$14,'دفتر روزنامه'!$C$14,0)</f>
        <v>0</v>
      </c>
      <c r="K417" s="80">
        <f>IF(H412='دفتر روزنامه'!$F$13,'دفتر روزنامه'!$D$13,0)</f>
        <v>0</v>
      </c>
      <c r="L417" s="112"/>
      <c r="M417" s="80" t="str">
        <f>IF(H412='دفتر روزنامه'!$F$13,'دفتر روزنامه'!$G$15,IF(H412='دفتر روزنامه'!$F$14,'دفتر روزنامه'!$G$15,"ـــــ"))</f>
        <v>ـــــ</v>
      </c>
      <c r="N417" s="156"/>
      <c r="O417" s="154"/>
      <c r="P417" s="88">
        <f>'دفتر روزنامه'!$H$13</f>
        <v>3</v>
      </c>
    </row>
    <row r="418" spans="8:16" ht="12">
      <c r="H418" s="85">
        <f t="shared" si="35"/>
        <v>300000</v>
      </c>
      <c r="I418" s="80" t="str">
        <f t="shared" si="34"/>
        <v>بد</v>
      </c>
      <c r="J418" s="80">
        <f>IF(H412='دفتر روزنامه'!$F$17,'دفتر روزنامه'!$C$17,0)</f>
        <v>0</v>
      </c>
      <c r="K418" s="80">
        <f>IF(H412='دفتر روزنامه'!$F$16,'دفتر روزنامه'!$D$16,0)</f>
        <v>0</v>
      </c>
      <c r="L418" s="112"/>
      <c r="M418" s="80" t="str">
        <f>IF(H412='دفتر روزنامه'!$F$16,'دفتر روزنامه'!$G$18,IF(H412='دفتر روزنامه'!$F$17,'دفتر روزنامه'!$G$18,"ـــــ"))</f>
        <v>ـــــ</v>
      </c>
      <c r="N418" s="156"/>
      <c r="O418" s="154"/>
      <c r="P418" s="88">
        <f>'دفتر روزنامه'!$H$16</f>
        <v>4</v>
      </c>
    </row>
    <row r="419" spans="8:16" ht="12">
      <c r="H419" s="85">
        <f t="shared" si="35"/>
        <v>300000</v>
      </c>
      <c r="I419" s="80" t="str">
        <f t="shared" si="34"/>
        <v>بد</v>
      </c>
      <c r="J419" s="80">
        <f>IF(H412='دفتر روزنامه'!$F$20,'دفتر روزنامه'!$C$20,0)</f>
        <v>0</v>
      </c>
      <c r="K419" s="80">
        <f>IF(H412='دفتر روزنامه'!$F$19,'دفتر روزنامه'!$D$19,0)</f>
        <v>0</v>
      </c>
      <c r="L419" s="112"/>
      <c r="M419" s="80" t="str">
        <f>IF(H412='دفتر روزنامه'!$F$19,'دفتر روزنامه'!$G$21,IF(H412='دفتر روزنامه'!$F$20,'دفتر روزنامه'!$G$21,"ـــــ"))</f>
        <v>ـــــ</v>
      </c>
      <c r="N419" s="156"/>
      <c r="O419" s="154"/>
      <c r="P419" s="88">
        <f>'دفتر روزنامه'!$H$19</f>
        <v>5</v>
      </c>
    </row>
    <row r="420" spans="8:16" ht="12">
      <c r="H420" s="85">
        <f t="shared" si="35"/>
        <v>300000</v>
      </c>
      <c r="I420" s="80" t="str">
        <f t="shared" si="34"/>
        <v>بد</v>
      </c>
      <c r="J420" s="80">
        <f>IF(H412='دفتر روزنامه'!$F$23,'دفتر روزنامه'!$C$23,0)</f>
        <v>0</v>
      </c>
      <c r="K420" s="80">
        <f>IF(H412='دفتر روزنامه'!$F$22,'دفتر روزنامه'!$D$22,0)</f>
        <v>0</v>
      </c>
      <c r="L420" s="112"/>
      <c r="M420" s="80" t="str">
        <f>IF(H412='دفتر روزنامه'!$F$22,'دفتر روزنامه'!$G$24,IF(H412='دفتر روزنامه'!$F$23,'دفتر روزنامه'!$G$24,"ـــــ"))</f>
        <v>ـــــ</v>
      </c>
      <c r="N420" s="156"/>
      <c r="O420" s="154"/>
      <c r="P420" s="88">
        <f>'دفتر روزنامه'!$H$22</f>
        <v>6</v>
      </c>
    </row>
    <row r="421" spans="8:16" ht="12">
      <c r="H421" s="85">
        <f t="shared" si="35"/>
        <v>300000</v>
      </c>
      <c r="I421" s="80" t="str">
        <f t="shared" si="34"/>
        <v>بد</v>
      </c>
      <c r="J421" s="80">
        <f>IF(H412='دفتر روزنامه'!$F$26,'دفتر روزنامه'!$C$26,0)</f>
        <v>0</v>
      </c>
      <c r="K421" s="80">
        <f>IF(H412='دفتر روزنامه'!$F$25,'دفتر روزنامه'!$D$25,0)</f>
        <v>0</v>
      </c>
      <c r="L421" s="112"/>
      <c r="M421" s="80" t="str">
        <f>IF(H412='دفتر روزنامه'!$F$25,'دفتر روزنامه'!$G$27,IF(H412='دفتر روزنامه'!$F$26,'دفتر روزنامه'!$G$27,"ـــــ"))</f>
        <v>ـــــ</v>
      </c>
      <c r="N421" s="156"/>
      <c r="O421" s="154"/>
      <c r="P421" s="88">
        <f>'دفتر روزنامه'!$H$25</f>
        <v>7</v>
      </c>
    </row>
    <row r="422" spans="8:16" ht="12">
      <c r="H422" s="85">
        <f t="shared" si="35"/>
        <v>300000</v>
      </c>
      <c r="I422" s="80" t="str">
        <f t="shared" si="34"/>
        <v>بد</v>
      </c>
      <c r="J422" s="80">
        <f>IF(H412='دفتر روزنامه'!$F$29,'دفتر روزنامه'!$C$29,0)</f>
        <v>0</v>
      </c>
      <c r="K422" s="80">
        <f>IF(H412='دفتر روزنامه'!$F$28,'دفتر روزنامه'!$D$28,0)</f>
        <v>0</v>
      </c>
      <c r="L422" s="112"/>
      <c r="M422" s="80" t="str">
        <f>IF(H412='دفتر روزنامه'!$F$28,'دفتر روزنامه'!$G$30,IF(H412='دفتر روزنامه'!$F$29,'دفتر روزنامه'!$G$30,"ـــــ"))</f>
        <v>ـــــ</v>
      </c>
      <c r="N422" s="156"/>
      <c r="O422" s="154"/>
      <c r="P422" s="88">
        <f>'دفتر روزنامه'!$H$28</f>
        <v>8</v>
      </c>
    </row>
    <row r="423" spans="8:16" ht="12">
      <c r="H423" s="85">
        <f t="shared" si="35"/>
        <v>300000</v>
      </c>
      <c r="I423" s="80" t="str">
        <f t="shared" si="34"/>
        <v>بد</v>
      </c>
      <c r="J423" s="80">
        <f>IF(H412='دفتر روزنامه'!$F$32,'دفتر روزنامه'!$C$32,0)</f>
        <v>0</v>
      </c>
      <c r="K423" s="80">
        <f>IF(H412='دفتر روزنامه'!$F$31,'دفتر روزنامه'!$D$31,0)</f>
        <v>0</v>
      </c>
      <c r="L423" s="112"/>
      <c r="M423" s="80" t="str">
        <f>IF(H412='دفتر روزنامه'!$F$31,'دفتر روزنامه'!$G$33,IF(H412='دفتر روزنامه'!$F$32,'دفتر روزنامه'!$G$33,"ـــــ"))</f>
        <v>ـــــ</v>
      </c>
      <c r="N423" s="156"/>
      <c r="O423" s="154"/>
      <c r="P423" s="88">
        <f>'دفتر روزنامه'!$H$31</f>
        <v>9</v>
      </c>
    </row>
    <row r="424" spans="8:16" ht="12">
      <c r="H424" s="85">
        <f t="shared" si="35"/>
        <v>300000</v>
      </c>
      <c r="I424" s="80" t="str">
        <f t="shared" si="34"/>
        <v>بد</v>
      </c>
      <c r="J424" s="80">
        <f>IF(H412='دفتر روزنامه'!$F$35,'دفتر روزنامه'!$C$35,0)</f>
        <v>0</v>
      </c>
      <c r="K424" s="80">
        <f>IF(H412='دفتر روزنامه'!$F$34,'دفتر روزنامه'!$D$34,0)</f>
        <v>0</v>
      </c>
      <c r="L424" s="112"/>
      <c r="M424" s="80" t="str">
        <f>IF(H412='دفتر روزنامه'!$F$34,'دفتر روزنامه'!$G$36,IF(H412='دفتر روزنامه'!$F$35,'دفتر روزنامه'!$G$36,"ـــــ"))</f>
        <v>ـــــ</v>
      </c>
      <c r="N424" s="156"/>
      <c r="O424" s="154"/>
      <c r="P424" s="88">
        <f>'دفتر روزنامه'!$H$34</f>
        <v>10</v>
      </c>
    </row>
    <row r="425" spans="8:16" ht="12">
      <c r="H425" s="85">
        <f t="shared" si="35"/>
        <v>300000</v>
      </c>
      <c r="I425" s="80" t="str">
        <f t="shared" si="34"/>
        <v>بد</v>
      </c>
      <c r="J425" s="80">
        <f>IF(H412='دفتر روزنامه'!$F$38,'دفتر روزنامه'!$C$38,0)</f>
        <v>0</v>
      </c>
      <c r="K425" s="80">
        <f>IF(H412='دفتر روزنامه'!$F$37,'دفتر روزنامه'!$D$37,0)</f>
        <v>0</v>
      </c>
      <c r="L425" s="112"/>
      <c r="M425" s="80" t="str">
        <f>IF(H412='دفتر روزنامه'!$F$37,'دفتر روزنامه'!$G$39,IF(H412='دفتر روزنامه'!$F$38,'دفتر روزنامه'!$G$39,"ـــــ"))</f>
        <v>ـــــ</v>
      </c>
      <c r="N425" s="156"/>
      <c r="O425" s="154"/>
      <c r="P425" s="88">
        <f>'دفتر روزنامه'!$H$37</f>
        <v>11</v>
      </c>
    </row>
    <row r="426" spans="8:16" ht="12">
      <c r="H426" s="85">
        <f t="shared" si="35"/>
        <v>300000</v>
      </c>
      <c r="I426" s="80" t="str">
        <f t="shared" si="34"/>
        <v>بد</v>
      </c>
      <c r="J426" s="80">
        <f>IF(H412='دفتر روزنامه'!$F$41,'دفتر روزنامه'!$C$41,0)</f>
        <v>0</v>
      </c>
      <c r="K426" s="80">
        <f>IF(H412='دفتر روزنامه'!$F$40,'دفتر روزنامه'!$D$40,0)</f>
        <v>0</v>
      </c>
      <c r="L426" s="112"/>
      <c r="M426" s="80" t="str">
        <f>IF(H412='دفتر روزنامه'!$F$40,'دفتر روزنامه'!$G$42,IF(H412='دفتر روزنامه'!$F$41,'دفتر روزنامه'!$G$42,"ـــــ"))</f>
        <v>ـــــ</v>
      </c>
      <c r="N426" s="156"/>
      <c r="O426" s="154"/>
      <c r="P426" s="88">
        <f>'دفتر روزنامه'!$H$40</f>
        <v>12</v>
      </c>
    </row>
    <row r="427" spans="8:16" ht="12">
      <c r="H427" s="85">
        <f t="shared" si="35"/>
        <v>300000</v>
      </c>
      <c r="I427" s="80" t="str">
        <f t="shared" si="34"/>
        <v>بد</v>
      </c>
      <c r="J427" s="80">
        <f>IF(H412='دفتر روزنامه'!$F$44,'دفتر روزنامه'!$C$44,0)</f>
        <v>0</v>
      </c>
      <c r="K427" s="80">
        <f>IF(H412='دفتر روزنامه'!$F$43,'دفتر روزنامه'!$D$43,0)</f>
        <v>0</v>
      </c>
      <c r="L427" s="112"/>
      <c r="M427" s="80" t="str">
        <f>IF(H412='دفتر روزنامه'!$F$43,'دفتر روزنامه'!$G$45,IF(H412='دفتر روزنامه'!$F$44,'دفتر روزنامه'!$G$45,"ـــــ"))</f>
        <v>ـــــ</v>
      </c>
      <c r="N427" s="156"/>
      <c r="O427" s="154"/>
      <c r="P427" s="88">
        <f>'دفتر روزنامه'!$H$43</f>
        <v>13</v>
      </c>
    </row>
    <row r="428" spans="8:16" ht="12">
      <c r="H428" s="85">
        <f t="shared" si="35"/>
        <v>300000</v>
      </c>
      <c r="I428" s="80" t="str">
        <f t="shared" si="34"/>
        <v>بد</v>
      </c>
      <c r="J428" s="80">
        <f>IF(H412='دفتر روزنامه'!$F$47,'دفتر روزنامه'!$C$47,0)</f>
        <v>0</v>
      </c>
      <c r="K428" s="80">
        <f>IF(H412='دفتر روزنامه'!$F$46,'دفتر روزنامه'!$D$46,0)</f>
        <v>0</v>
      </c>
      <c r="L428" s="112"/>
      <c r="M428" s="80" t="str">
        <f>IF(H412='دفتر روزنامه'!$F$46,'دفتر روزنامه'!$G$48,IF(H412='دفتر روزنامه'!$F$47,'دفتر روزنامه'!$G$48,"ـــــ"))</f>
        <v>ـــــ</v>
      </c>
      <c r="N428" s="156"/>
      <c r="O428" s="154"/>
      <c r="P428" s="88">
        <f>'دفتر روزنامه'!$H$46</f>
        <v>14</v>
      </c>
    </row>
    <row r="429" spans="8:16" ht="12">
      <c r="H429" s="85">
        <f t="shared" si="35"/>
        <v>300000</v>
      </c>
      <c r="I429" s="80" t="str">
        <f t="shared" si="34"/>
        <v>بد</v>
      </c>
      <c r="J429" s="80">
        <f>IF(H412='دفتر روزنامه'!$F$50,'دفتر روزنامه'!$C$50,0)</f>
        <v>0</v>
      </c>
      <c r="K429" s="80">
        <f>IF(H412='دفتر روزنامه'!$F$49,'دفتر روزنامه'!$D$49,0)</f>
        <v>0</v>
      </c>
      <c r="L429" s="112"/>
      <c r="M429" s="80" t="str">
        <f>IF(H412='دفتر روزنامه'!$F$49,'دفتر روزنامه'!$G$51,IF(H412='دفتر روزنامه'!$F$50,'دفتر روزنامه'!$G$51,"ـــــ"))</f>
        <v>ـــــ</v>
      </c>
      <c r="N429" s="156"/>
      <c r="O429" s="154"/>
      <c r="P429" s="88">
        <f>'دفتر روزنامه'!$H$49</f>
        <v>15</v>
      </c>
    </row>
    <row r="430" spans="8:16" ht="12">
      <c r="H430" s="85">
        <f t="shared" si="35"/>
        <v>300000</v>
      </c>
      <c r="I430" s="80" t="str">
        <f t="shared" si="34"/>
        <v>بد</v>
      </c>
      <c r="J430" s="80">
        <f>IF(H412='دفتر روزنامه'!$F$53,'دفتر روزنامه'!$C$53,0)</f>
        <v>0</v>
      </c>
      <c r="K430" s="80">
        <f>IF(H412='دفتر روزنامه'!$F$52,'دفتر روزنامه'!$D$52,0)</f>
        <v>0</v>
      </c>
      <c r="L430" s="112"/>
      <c r="M430" s="80" t="str">
        <f>IF(H412='دفتر روزنامه'!$F$52,'دفتر روزنامه'!$G$54,IF(H412='دفتر روزنامه'!$F$53,'دفتر روزنامه'!$G$54,"ـــــ"))</f>
        <v>ـــــ</v>
      </c>
      <c r="N430" s="156"/>
      <c r="O430" s="154"/>
      <c r="P430" s="88">
        <f>'دفتر روزنامه'!$H$52</f>
        <v>16</v>
      </c>
    </row>
    <row r="431" spans="8:16" ht="12">
      <c r="H431" s="85">
        <f t="shared" si="35"/>
        <v>300000</v>
      </c>
      <c r="I431" s="80" t="str">
        <f t="shared" si="34"/>
        <v>بد</v>
      </c>
      <c r="J431" s="80">
        <f>IF(H412='دفتر روزنامه'!$F$56,'دفتر روزنامه'!$C$56,0)</f>
        <v>0</v>
      </c>
      <c r="K431" s="80">
        <f>IF(H412='دفتر روزنامه'!$F$55,'دفتر روزنامه'!$D$55,0)</f>
        <v>0</v>
      </c>
      <c r="L431" s="112"/>
      <c r="M431" s="80" t="str">
        <f>IF(H412='دفتر روزنامه'!$F$55,'دفتر روزنامه'!$G$57,IF(H412='دفتر روزنامه'!$F$56,'دفتر روزنامه'!$G$57,"ـــــ"))</f>
        <v>ـــــ</v>
      </c>
      <c r="N431" s="156"/>
      <c r="O431" s="154"/>
      <c r="P431" s="88">
        <f>'دفتر روزنامه'!$H$55</f>
        <v>17</v>
      </c>
    </row>
    <row r="432" spans="8:16" ht="12">
      <c r="H432" s="85">
        <f t="shared" si="35"/>
        <v>300000</v>
      </c>
      <c r="I432" s="80" t="str">
        <f t="shared" si="34"/>
        <v>بد</v>
      </c>
      <c r="J432" s="80">
        <f>IF(H412='دفتر روزنامه'!$F$59,'دفتر روزنامه'!$C$59,0)</f>
        <v>0</v>
      </c>
      <c r="K432" s="80">
        <f>IF(H412='دفتر روزنامه'!$F$58,'دفتر روزنامه'!$D$58,0)</f>
        <v>0</v>
      </c>
      <c r="L432" s="112"/>
      <c r="M432" s="80" t="str">
        <f>IF(H412='دفتر روزنامه'!$F$58,'دفتر روزنامه'!$G$60,IF(H412='دفتر روزنامه'!$F$59,'دفتر روزنامه'!$G$60,"ـــــ"))</f>
        <v>ـــــ</v>
      </c>
      <c r="N432" s="156"/>
      <c r="O432" s="154"/>
      <c r="P432" s="88">
        <f>'دفتر روزنامه'!$H$58</f>
        <v>18</v>
      </c>
    </row>
    <row r="433" spans="8:16" ht="12">
      <c r="H433" s="85">
        <f t="shared" si="35"/>
        <v>300000</v>
      </c>
      <c r="I433" s="80" t="str">
        <f t="shared" si="34"/>
        <v>بد</v>
      </c>
      <c r="J433" s="80">
        <f>IF(H412='دفتر روزنامه'!$F$62,'دفتر روزنامه'!$C$62,0)</f>
        <v>0</v>
      </c>
      <c r="K433" s="80">
        <f>IF(H412='دفتر روزنامه'!$F$61,'دفتر روزنامه'!$D$61,0)</f>
        <v>0</v>
      </c>
      <c r="L433" s="112"/>
      <c r="M433" s="80" t="str">
        <f>IF(H412='دفتر روزنامه'!$F$61,'دفتر روزنامه'!$G$63,IF(H412='دفتر روزنامه'!$F$62,'دفتر روزنامه'!$G$63,"ـــــ"))</f>
        <v>ـــــ</v>
      </c>
      <c r="N433" s="156"/>
      <c r="O433" s="154"/>
      <c r="P433" s="88">
        <f>'دفتر روزنامه'!$H$61</f>
        <v>19</v>
      </c>
    </row>
    <row r="434" spans="8:16" ht="12.75" thickBot="1">
      <c r="H434" s="85">
        <f t="shared" si="35"/>
        <v>300000</v>
      </c>
      <c r="I434" s="80" t="str">
        <f t="shared" si="34"/>
        <v>بد</v>
      </c>
      <c r="J434" s="80">
        <f>IF(H412='دفتر روزنامه'!$F$65,'دفتر روزنامه'!$C$65,0)</f>
        <v>0</v>
      </c>
      <c r="K434" s="80">
        <f>IF(H412='دفتر روزنامه'!$F$64,'دفتر روزنامه'!$D$64,0)</f>
        <v>0</v>
      </c>
      <c r="L434" s="112"/>
      <c r="M434" s="80" t="str">
        <f>IF(H412='دفتر روزنامه'!$F$64,'دفتر روزنامه'!$G$66,IF(H412='دفتر روزنامه'!$F$65,'دفتر روزنامه'!$G$66,"ـــــ"))</f>
        <v>ـــــ</v>
      </c>
      <c r="N434" s="159"/>
      <c r="O434" s="152"/>
      <c r="P434" s="88">
        <f>'دفتر روزنامه'!$H$64</f>
        <v>20</v>
      </c>
    </row>
    <row r="435" spans="8:16" ht="12.75" thickBot="1">
      <c r="H435" s="91">
        <f>H434</f>
        <v>300000</v>
      </c>
      <c r="I435" s="102"/>
      <c r="J435" s="103"/>
      <c r="K435" s="103"/>
      <c r="L435" s="102"/>
      <c r="M435" s="102"/>
      <c r="N435" s="92"/>
      <c r="O435" s="92"/>
      <c r="P435" s="94"/>
    </row>
    <row r="440" spans="10:12" ht="28.5" thickBot="1">
      <c r="J440" s="170" t="s">
        <v>23</v>
      </c>
      <c r="K440" s="170"/>
      <c r="L440" s="170"/>
    </row>
    <row r="441" spans="8:16" ht="23.25">
      <c r="H441" s="66">
        <v>51</v>
      </c>
      <c r="I441" s="67" t="s">
        <v>3</v>
      </c>
      <c r="J441" s="68"/>
      <c r="K441" s="171" t="s">
        <v>26</v>
      </c>
      <c r="L441" s="171"/>
      <c r="M441" s="171"/>
      <c r="N441" s="98" t="s">
        <v>43</v>
      </c>
      <c r="O441" s="160" t="s">
        <v>24</v>
      </c>
      <c r="P441" s="162" t="s">
        <v>14</v>
      </c>
    </row>
    <row r="442" spans="8:16" ht="33">
      <c r="H442" s="168" t="s">
        <v>20</v>
      </c>
      <c r="I442" s="169" t="s">
        <v>19</v>
      </c>
      <c r="J442" s="169" t="s">
        <v>7</v>
      </c>
      <c r="K442" s="169" t="s">
        <v>6</v>
      </c>
      <c r="L442" s="172" t="s">
        <v>15</v>
      </c>
      <c r="M442" s="169" t="s">
        <v>2</v>
      </c>
      <c r="N442" s="99"/>
      <c r="O442" s="161"/>
      <c r="P442" s="163"/>
    </row>
    <row r="443" spans="8:16" ht="12">
      <c r="H443" s="168"/>
      <c r="I443" s="169"/>
      <c r="J443" s="169"/>
      <c r="K443" s="169"/>
      <c r="L443" s="173"/>
      <c r="M443" s="169"/>
      <c r="N443" s="166"/>
      <c r="O443" s="167"/>
      <c r="P443" s="164"/>
    </row>
    <row r="444" spans="8:16" ht="12">
      <c r="H444" s="85">
        <f>K444-J444</f>
        <v>0</v>
      </c>
      <c r="I444" s="80" t="str">
        <f>IF(H444&gt;J444,"بد",IF(H444=0,"ــــ","بس"))</f>
        <v>ــــ</v>
      </c>
      <c r="J444" s="80">
        <f>IF(H441='دفتر روزنامه'!$F$8,'دفتر روزنامه'!$C$8,0)</f>
        <v>0</v>
      </c>
      <c r="K444" s="80">
        <f>IF(H441='دفتر روزنامه'!$F$7,'دفتر روزنامه'!$D$7,0)</f>
        <v>0</v>
      </c>
      <c r="L444" s="112">
        <f>'دفتر روزنامه'!C425</f>
        <v>0</v>
      </c>
      <c r="M444" s="80" t="str">
        <f>IF(H441='دفتر روزنامه'!$F$7,'دفتر روزنامه'!$G$9,"ـــــ")</f>
        <v>ـــــ</v>
      </c>
      <c r="N444" s="155"/>
      <c r="O444" s="165"/>
      <c r="P444" s="88">
        <f>'دفتر روزنامه'!$H$7</f>
        <v>1</v>
      </c>
    </row>
    <row r="445" spans="8:16" ht="12">
      <c r="H445" s="85">
        <f>H444-J445+K445</f>
        <v>0</v>
      </c>
      <c r="I445" s="80" t="str">
        <f aca="true" t="shared" si="36" ref="I445:I463">IF(H445&gt;J445,"بد",IF(H445=0,"ــــ","بس"))</f>
        <v>ــــ</v>
      </c>
      <c r="J445" s="80">
        <f>IF(H441='دفتر روزنامه'!$F$11,'دفتر روزنامه'!$C$11,0)</f>
        <v>0</v>
      </c>
      <c r="K445" s="80">
        <f>IF(H441='دفتر روزنامه'!$F$10,'دفتر روزنامه'!$D$10,0)</f>
        <v>0</v>
      </c>
      <c r="L445" s="112"/>
      <c r="M445" s="80" t="str">
        <f>IF(H441='دفتر روزنامه'!$F$10,'دفتر روزنامه'!$G$12,IF(H441='دفتر روزنامه'!$F$11,'دفتر روزنامه'!$G$12,"ـــــ"))</f>
        <v>ـــــ</v>
      </c>
      <c r="N445" s="156"/>
      <c r="O445" s="154"/>
      <c r="P445" s="89">
        <f>'دفتر روزنامه'!$H$10</f>
        <v>2</v>
      </c>
    </row>
    <row r="446" spans="8:16" ht="12">
      <c r="H446" s="85">
        <f aca="true" t="shared" si="37" ref="H446:H463">H445-J446+K446</f>
        <v>0</v>
      </c>
      <c r="I446" s="80" t="str">
        <f t="shared" si="36"/>
        <v>ــــ</v>
      </c>
      <c r="J446" s="80">
        <f>IF(H441='دفتر روزنامه'!$F$14,'دفتر روزنامه'!$C$14,0)</f>
        <v>0</v>
      </c>
      <c r="K446" s="80">
        <f>IF(H441='دفتر روزنامه'!$F$13,'دفتر روزنامه'!$D$13,0)</f>
        <v>0</v>
      </c>
      <c r="L446" s="112"/>
      <c r="M446" s="80" t="str">
        <f>IF(H441='دفتر روزنامه'!$F$13,'دفتر روزنامه'!$G$15,IF(H441='دفتر روزنامه'!$F$14,'دفتر روزنامه'!$G$15,"ـــــ"))</f>
        <v>ـــــ</v>
      </c>
      <c r="N446" s="156"/>
      <c r="O446" s="154"/>
      <c r="P446" s="88">
        <f>'دفتر روزنامه'!$H$13</f>
        <v>3</v>
      </c>
    </row>
    <row r="447" spans="8:16" ht="12">
      <c r="H447" s="85">
        <f t="shared" si="37"/>
        <v>0</v>
      </c>
      <c r="I447" s="80" t="str">
        <f t="shared" si="36"/>
        <v>ــــ</v>
      </c>
      <c r="J447" s="80">
        <f>IF(H441='دفتر روزنامه'!$F$17,'دفتر روزنامه'!$C$17,0)</f>
        <v>0</v>
      </c>
      <c r="K447" s="80">
        <f>IF(H441='دفتر روزنامه'!$F$16,'دفتر روزنامه'!$D$16,0)</f>
        <v>0</v>
      </c>
      <c r="L447" s="112"/>
      <c r="M447" s="80" t="str">
        <f>IF(H441='دفتر روزنامه'!$F$16,'دفتر روزنامه'!$G$18,IF(H441='دفتر روزنامه'!$F$17,'دفتر روزنامه'!$G$18,"ـــــ"))</f>
        <v>ـــــ</v>
      </c>
      <c r="N447" s="156"/>
      <c r="O447" s="154"/>
      <c r="P447" s="88">
        <f>'دفتر روزنامه'!$H$16</f>
        <v>4</v>
      </c>
    </row>
    <row r="448" spans="8:16" ht="12">
      <c r="H448" s="85">
        <f t="shared" si="37"/>
        <v>0</v>
      </c>
      <c r="I448" s="80" t="str">
        <f t="shared" si="36"/>
        <v>ــــ</v>
      </c>
      <c r="J448" s="80">
        <f>IF(H441='دفتر روزنامه'!$F$20,'دفتر روزنامه'!$C$20,0)</f>
        <v>0</v>
      </c>
      <c r="K448" s="80">
        <f>IF(H441='دفتر روزنامه'!$F$19,'دفتر روزنامه'!$D$19,0)</f>
        <v>0</v>
      </c>
      <c r="L448" s="112"/>
      <c r="M448" s="80" t="str">
        <f>IF(H441='دفتر روزنامه'!$F$19,'دفتر روزنامه'!$G$21,IF(H441='دفتر روزنامه'!$F$20,'دفتر روزنامه'!$G$21,"ـــــ"))</f>
        <v>ـــــ</v>
      </c>
      <c r="N448" s="156"/>
      <c r="O448" s="154"/>
      <c r="P448" s="88">
        <f>'دفتر روزنامه'!$H$19</f>
        <v>5</v>
      </c>
    </row>
    <row r="449" spans="8:16" ht="12">
      <c r="H449" s="85">
        <f t="shared" si="37"/>
        <v>0</v>
      </c>
      <c r="I449" s="80" t="str">
        <f t="shared" si="36"/>
        <v>ــــ</v>
      </c>
      <c r="J449" s="80">
        <f>IF(H441='دفتر روزنامه'!$F$23,'دفتر روزنامه'!$C$23,0)</f>
        <v>0</v>
      </c>
      <c r="K449" s="80">
        <f>IF(H441='دفتر روزنامه'!$F$22,'دفتر روزنامه'!$D$22,0)</f>
        <v>0</v>
      </c>
      <c r="L449" s="112"/>
      <c r="M449" s="80" t="str">
        <f>IF(H441='دفتر روزنامه'!$F$22,'دفتر روزنامه'!$G$24,IF(H441='دفتر روزنامه'!$F$23,'دفتر روزنامه'!$G$24,"ـــــ"))</f>
        <v>ـــــ</v>
      </c>
      <c r="N449" s="156"/>
      <c r="O449" s="154"/>
      <c r="P449" s="88">
        <f>'دفتر روزنامه'!$H$22</f>
        <v>6</v>
      </c>
    </row>
    <row r="450" spans="8:16" ht="12">
      <c r="H450" s="85">
        <f t="shared" si="37"/>
        <v>800</v>
      </c>
      <c r="I450" s="80" t="str">
        <f t="shared" si="36"/>
        <v>بد</v>
      </c>
      <c r="J450" s="80">
        <f>IF(H441='دفتر روزنامه'!$F$26,'دفتر روزنامه'!$C$26,0)</f>
        <v>0</v>
      </c>
      <c r="K450" s="80">
        <f>IF(H441='دفتر روزنامه'!$F$25,'دفتر روزنامه'!$D$25,0)</f>
        <v>800</v>
      </c>
      <c r="L450" s="112"/>
      <c r="M450" s="80" t="str">
        <f>IF(H441='دفتر روزنامه'!$F$25,'دفتر روزنامه'!$G$27,IF(H441='دفتر روزنامه'!$F$26,'دفتر روزنامه'!$G$27,"ـــــ"))</f>
        <v>بابت هزینه حمل</v>
      </c>
      <c r="N450" s="156"/>
      <c r="O450" s="154"/>
      <c r="P450" s="88">
        <f>'دفتر روزنامه'!$H$25</f>
        <v>7</v>
      </c>
    </row>
    <row r="451" spans="8:16" ht="12">
      <c r="H451" s="85">
        <f t="shared" si="37"/>
        <v>800</v>
      </c>
      <c r="I451" s="80" t="str">
        <f t="shared" si="36"/>
        <v>بد</v>
      </c>
      <c r="J451" s="80">
        <f>IF(H441='دفتر روزنامه'!$F$29,'دفتر روزنامه'!$C$29,0)</f>
        <v>0</v>
      </c>
      <c r="K451" s="80">
        <f>IF(H441='دفتر روزنامه'!$F$28,'دفتر روزنامه'!$D$28,0)</f>
        <v>0</v>
      </c>
      <c r="L451" s="112"/>
      <c r="M451" s="80" t="str">
        <f>IF(H441='دفتر روزنامه'!$F$28,'دفتر روزنامه'!$G$30,IF(H441='دفتر روزنامه'!$F$29,'دفتر روزنامه'!$G$30,"ـــــ"))</f>
        <v>ـــــ</v>
      </c>
      <c r="N451" s="156"/>
      <c r="O451" s="154"/>
      <c r="P451" s="88">
        <f>'دفتر روزنامه'!$H$28</f>
        <v>8</v>
      </c>
    </row>
    <row r="452" spans="8:16" ht="12">
      <c r="H452" s="85">
        <f t="shared" si="37"/>
        <v>800</v>
      </c>
      <c r="I452" s="80" t="str">
        <f t="shared" si="36"/>
        <v>بد</v>
      </c>
      <c r="J452" s="80">
        <f>IF(H441='دفتر روزنامه'!$F$32,'دفتر روزنامه'!$C$32,0)</f>
        <v>0</v>
      </c>
      <c r="K452" s="80">
        <f>IF(H441='دفتر روزنامه'!$F$31,'دفتر روزنامه'!$D$31,0)</f>
        <v>0</v>
      </c>
      <c r="L452" s="112"/>
      <c r="M452" s="80" t="str">
        <f>IF(H441='دفتر روزنامه'!$F$31,'دفتر روزنامه'!$G$33,IF(H441='دفتر روزنامه'!$F$32,'دفتر روزنامه'!$G$33,"ـــــ"))</f>
        <v>ـــــ</v>
      </c>
      <c r="N452" s="156"/>
      <c r="O452" s="154"/>
      <c r="P452" s="88">
        <f>'دفتر روزنامه'!$H$31</f>
        <v>9</v>
      </c>
    </row>
    <row r="453" spans="8:16" ht="12">
      <c r="H453" s="85">
        <f t="shared" si="37"/>
        <v>800</v>
      </c>
      <c r="I453" s="80" t="str">
        <f t="shared" si="36"/>
        <v>بد</v>
      </c>
      <c r="J453" s="80">
        <f>IF(H441='دفتر روزنامه'!$F$35,'دفتر روزنامه'!$C$35,0)</f>
        <v>0</v>
      </c>
      <c r="K453" s="80">
        <f>IF(H441='دفتر روزنامه'!$F$34,'دفتر روزنامه'!$D$34,0)</f>
        <v>0</v>
      </c>
      <c r="L453" s="112"/>
      <c r="M453" s="80" t="str">
        <f>IF(H441='دفتر روزنامه'!$F$34,'دفتر روزنامه'!$G$36,IF(H441='دفتر روزنامه'!$F$35,'دفتر روزنامه'!$G$36,"ـــــ"))</f>
        <v>ـــــ</v>
      </c>
      <c r="N453" s="156"/>
      <c r="O453" s="154"/>
      <c r="P453" s="88">
        <f>'دفتر روزنامه'!$H$34</f>
        <v>10</v>
      </c>
    </row>
    <row r="454" spans="8:16" ht="12">
      <c r="H454" s="85">
        <f t="shared" si="37"/>
        <v>800</v>
      </c>
      <c r="I454" s="80" t="str">
        <f t="shared" si="36"/>
        <v>بد</v>
      </c>
      <c r="J454" s="80">
        <f>IF(H441='دفتر روزنامه'!$F$38,'دفتر روزنامه'!$C$38,0)</f>
        <v>0</v>
      </c>
      <c r="K454" s="80">
        <f>IF(H441='دفتر روزنامه'!$F$37,'دفتر روزنامه'!$D$37,0)</f>
        <v>0</v>
      </c>
      <c r="L454" s="112"/>
      <c r="M454" s="80" t="str">
        <f>IF(H441='دفتر روزنامه'!$F$37,'دفتر روزنامه'!$G$39,IF(H441='دفتر روزنامه'!$F$38,'دفتر روزنامه'!$G$39,"ـــــ"))</f>
        <v>ـــــ</v>
      </c>
      <c r="N454" s="156"/>
      <c r="O454" s="154"/>
      <c r="P454" s="88">
        <f>'دفتر روزنامه'!$H$37</f>
        <v>11</v>
      </c>
    </row>
    <row r="455" spans="8:16" ht="12">
      <c r="H455" s="85">
        <f t="shared" si="37"/>
        <v>800</v>
      </c>
      <c r="I455" s="80" t="str">
        <f t="shared" si="36"/>
        <v>بد</v>
      </c>
      <c r="J455" s="80">
        <f>IF(H441='دفتر روزنامه'!$F$41,'دفتر روزنامه'!$C$41,0)</f>
        <v>0</v>
      </c>
      <c r="K455" s="80">
        <f>IF(H441='دفتر روزنامه'!$F$40,'دفتر روزنامه'!$D$40,0)</f>
        <v>0</v>
      </c>
      <c r="L455" s="112"/>
      <c r="M455" s="80" t="str">
        <f>IF(H441='دفتر روزنامه'!$F$40,'دفتر روزنامه'!$G$42,IF(H441='دفتر روزنامه'!$F$41,'دفتر روزنامه'!$G$42,"ـــــ"))</f>
        <v>ـــــ</v>
      </c>
      <c r="N455" s="156"/>
      <c r="O455" s="154"/>
      <c r="P455" s="88">
        <f>'دفتر روزنامه'!$H$40</f>
        <v>12</v>
      </c>
    </row>
    <row r="456" spans="8:16" ht="12">
      <c r="H456" s="85">
        <f t="shared" si="37"/>
        <v>800</v>
      </c>
      <c r="I456" s="80" t="str">
        <f t="shared" si="36"/>
        <v>بد</v>
      </c>
      <c r="J456" s="80">
        <f>IF(H441='دفتر روزنامه'!$F$44,'دفتر روزنامه'!$C$44,0)</f>
        <v>0</v>
      </c>
      <c r="K456" s="80">
        <f>IF(H441='دفتر روزنامه'!$F$43,'دفتر روزنامه'!$D$43,0)</f>
        <v>0</v>
      </c>
      <c r="L456" s="112"/>
      <c r="M456" s="80" t="str">
        <f>IF(H441='دفتر روزنامه'!$F$43,'دفتر روزنامه'!$G$45,IF(H441='دفتر روزنامه'!$F$44,'دفتر روزنامه'!$G$45,"ـــــ"))</f>
        <v>ـــــ</v>
      </c>
      <c r="N456" s="156"/>
      <c r="O456" s="154"/>
      <c r="P456" s="88">
        <f>'دفتر روزنامه'!$H$43</f>
        <v>13</v>
      </c>
    </row>
    <row r="457" spans="8:16" ht="12">
      <c r="H457" s="85">
        <f t="shared" si="37"/>
        <v>800</v>
      </c>
      <c r="I457" s="80" t="str">
        <f t="shared" si="36"/>
        <v>بد</v>
      </c>
      <c r="J457" s="80">
        <f>IF(H441='دفتر روزنامه'!$F$47,'دفتر روزنامه'!$C$47,0)</f>
        <v>0</v>
      </c>
      <c r="K457" s="80">
        <f>IF(H441='دفتر روزنامه'!$F$46,'دفتر روزنامه'!$D$46,0)</f>
        <v>0</v>
      </c>
      <c r="L457" s="112"/>
      <c r="M457" s="80" t="str">
        <f>IF(H441='دفتر روزنامه'!$F$46,'دفتر روزنامه'!$G$48,IF(H441='دفتر روزنامه'!$F$47,'دفتر روزنامه'!$G$48,"ـــــ"))</f>
        <v>ـــــ</v>
      </c>
      <c r="N457" s="156"/>
      <c r="O457" s="154"/>
      <c r="P457" s="88">
        <f>'دفتر روزنامه'!$H$46</f>
        <v>14</v>
      </c>
    </row>
    <row r="458" spans="8:16" ht="12">
      <c r="H458" s="85">
        <f t="shared" si="37"/>
        <v>800</v>
      </c>
      <c r="I458" s="80" t="str">
        <f t="shared" si="36"/>
        <v>بد</v>
      </c>
      <c r="J458" s="80">
        <f>IF(H441='دفتر روزنامه'!$F$50,'دفتر روزنامه'!$C$50,0)</f>
        <v>0</v>
      </c>
      <c r="K458" s="80">
        <f>IF(H441='دفتر روزنامه'!$F$49,'دفتر روزنامه'!$D$49,0)</f>
        <v>0</v>
      </c>
      <c r="L458" s="112"/>
      <c r="M458" s="80" t="str">
        <f>IF(H441='دفتر روزنامه'!$F$49,'دفتر روزنامه'!$G$51,IF(H441='دفتر روزنامه'!$F$50,'دفتر روزنامه'!$G$51,"ـــــ"))</f>
        <v>ـــــ</v>
      </c>
      <c r="N458" s="156"/>
      <c r="O458" s="154"/>
      <c r="P458" s="88">
        <f>'دفتر روزنامه'!$H$49</f>
        <v>15</v>
      </c>
    </row>
    <row r="459" spans="8:16" ht="12">
      <c r="H459" s="85">
        <f t="shared" si="37"/>
        <v>800</v>
      </c>
      <c r="I459" s="80" t="str">
        <f t="shared" si="36"/>
        <v>بد</v>
      </c>
      <c r="J459" s="80">
        <f>IF(H441='دفتر روزنامه'!$F$53,'دفتر روزنامه'!$C$53,0)</f>
        <v>0</v>
      </c>
      <c r="K459" s="80">
        <f>IF(H441='دفتر روزنامه'!$F$52,'دفتر روزنامه'!$D$52,0)</f>
        <v>0</v>
      </c>
      <c r="L459" s="112"/>
      <c r="M459" s="80" t="str">
        <f>IF(H441='دفتر روزنامه'!$F$52,'دفتر روزنامه'!$G$54,IF(H441='دفتر روزنامه'!$F$53,'دفتر روزنامه'!$G$54,"ـــــ"))</f>
        <v>ـــــ</v>
      </c>
      <c r="N459" s="156"/>
      <c r="O459" s="154"/>
      <c r="P459" s="88">
        <f>'دفتر روزنامه'!$H$52</f>
        <v>16</v>
      </c>
    </row>
    <row r="460" spans="8:16" ht="12">
      <c r="H460" s="85">
        <f t="shared" si="37"/>
        <v>800</v>
      </c>
      <c r="I460" s="80" t="str">
        <f t="shared" si="36"/>
        <v>بد</v>
      </c>
      <c r="J460" s="80">
        <f>IF(H441='دفتر روزنامه'!$F$56,'دفتر روزنامه'!$C$56,0)</f>
        <v>0</v>
      </c>
      <c r="K460" s="80">
        <f>IF(H441='دفتر روزنامه'!$F$55,'دفتر روزنامه'!$D$55,0)</f>
        <v>0</v>
      </c>
      <c r="L460" s="112"/>
      <c r="M460" s="80" t="str">
        <f>IF(H441='دفتر روزنامه'!$F$55,'دفتر روزنامه'!$G$57,IF(H441='دفتر روزنامه'!$F$56,'دفتر روزنامه'!$G$57,"ـــــ"))</f>
        <v>ـــــ</v>
      </c>
      <c r="N460" s="156"/>
      <c r="O460" s="154"/>
      <c r="P460" s="88">
        <f>'دفتر روزنامه'!$H$55</f>
        <v>17</v>
      </c>
    </row>
    <row r="461" spans="8:16" ht="12">
      <c r="H461" s="85">
        <f t="shared" si="37"/>
        <v>800</v>
      </c>
      <c r="I461" s="80" t="str">
        <f t="shared" si="36"/>
        <v>بد</v>
      </c>
      <c r="J461" s="80">
        <f>IF(H441='دفتر روزنامه'!$F$59,'دفتر روزنامه'!$C$59,0)</f>
        <v>0</v>
      </c>
      <c r="K461" s="80">
        <f>IF(H441='دفتر روزنامه'!$F$58,'دفتر روزنامه'!$D$58,0)</f>
        <v>0</v>
      </c>
      <c r="L461" s="112"/>
      <c r="M461" s="80" t="str">
        <f>IF(H441='دفتر روزنامه'!$F$58,'دفتر روزنامه'!$G$60,IF(H441='دفتر روزنامه'!$F$59,'دفتر روزنامه'!$G$60,"ـــــ"))</f>
        <v>ـــــ</v>
      </c>
      <c r="N461" s="156"/>
      <c r="O461" s="154"/>
      <c r="P461" s="88">
        <f>'دفتر روزنامه'!$H$58</f>
        <v>18</v>
      </c>
    </row>
    <row r="462" spans="8:16" ht="12">
      <c r="H462" s="85">
        <f t="shared" si="37"/>
        <v>800</v>
      </c>
      <c r="I462" s="80" t="str">
        <f t="shared" si="36"/>
        <v>بد</v>
      </c>
      <c r="J462" s="80">
        <f>IF(H441='دفتر روزنامه'!$F$62,'دفتر روزنامه'!$C$62,0)</f>
        <v>0</v>
      </c>
      <c r="K462" s="80">
        <f>IF(H441='دفتر روزنامه'!$F$61,'دفتر روزنامه'!$D$61,0)</f>
        <v>0</v>
      </c>
      <c r="L462" s="112"/>
      <c r="M462" s="80" t="str">
        <f>IF(H441='دفتر روزنامه'!$F$61,'دفتر روزنامه'!$G$63,IF(H441='دفتر روزنامه'!$F$62,'دفتر روزنامه'!$G$63,"ـــــ"))</f>
        <v>ـــــ</v>
      </c>
      <c r="N462" s="156"/>
      <c r="O462" s="154"/>
      <c r="P462" s="88">
        <f>'دفتر روزنامه'!$H$61</f>
        <v>19</v>
      </c>
    </row>
    <row r="463" spans="8:16" ht="12.75" thickBot="1">
      <c r="H463" s="85">
        <f t="shared" si="37"/>
        <v>800</v>
      </c>
      <c r="I463" s="80" t="str">
        <f t="shared" si="36"/>
        <v>بد</v>
      </c>
      <c r="J463" s="80">
        <f>IF(H441='دفتر روزنامه'!$F$65,'دفتر روزنامه'!$C$65,0)</f>
        <v>0</v>
      </c>
      <c r="K463" s="80">
        <f>IF(H441='دفتر روزنامه'!$F$64,'دفتر روزنامه'!$D$64,0)</f>
        <v>0</v>
      </c>
      <c r="L463" s="112"/>
      <c r="M463" s="80" t="str">
        <f>IF(H441='دفتر روزنامه'!$F$64,'دفتر روزنامه'!$G$66,IF(H441='دفتر روزنامه'!$F$65,'دفتر روزنامه'!$G$66,"ـــــ"))</f>
        <v>ـــــ</v>
      </c>
      <c r="N463" s="159"/>
      <c r="O463" s="152"/>
      <c r="P463" s="88">
        <f>'دفتر روزنامه'!$H$64</f>
        <v>20</v>
      </c>
    </row>
    <row r="464" spans="8:16" ht="12.75" thickBot="1">
      <c r="H464" s="91">
        <f>H463</f>
        <v>800</v>
      </c>
      <c r="I464" s="102"/>
      <c r="J464" s="103"/>
      <c r="K464" s="103"/>
      <c r="L464" s="102"/>
      <c r="M464" s="102"/>
      <c r="N464" s="92"/>
      <c r="O464" s="92"/>
      <c r="P464" s="94"/>
    </row>
    <row r="470" spans="10:12" ht="28.5" thickBot="1">
      <c r="J470" s="170" t="s">
        <v>23</v>
      </c>
      <c r="K470" s="170"/>
      <c r="L470" s="170"/>
    </row>
    <row r="471" spans="8:16" ht="23.25">
      <c r="H471" s="66">
        <v>52</v>
      </c>
      <c r="I471" s="67" t="s">
        <v>3</v>
      </c>
      <c r="J471" s="68"/>
      <c r="K471" s="171" t="s">
        <v>26</v>
      </c>
      <c r="L471" s="171"/>
      <c r="M471" s="171"/>
      <c r="N471" s="98" t="s">
        <v>41</v>
      </c>
      <c r="O471" s="160" t="s">
        <v>24</v>
      </c>
      <c r="P471" s="162" t="s">
        <v>14</v>
      </c>
    </row>
    <row r="472" spans="8:16" ht="33">
      <c r="H472" s="168" t="s">
        <v>20</v>
      </c>
      <c r="I472" s="169" t="s">
        <v>19</v>
      </c>
      <c r="J472" s="169" t="s">
        <v>7</v>
      </c>
      <c r="K472" s="169" t="s">
        <v>6</v>
      </c>
      <c r="L472" s="172" t="s">
        <v>15</v>
      </c>
      <c r="M472" s="169" t="s">
        <v>2</v>
      </c>
      <c r="N472" s="99"/>
      <c r="O472" s="161"/>
      <c r="P472" s="163"/>
    </row>
    <row r="473" spans="8:16" ht="12">
      <c r="H473" s="168"/>
      <c r="I473" s="169"/>
      <c r="J473" s="169"/>
      <c r="K473" s="169"/>
      <c r="L473" s="173"/>
      <c r="M473" s="169"/>
      <c r="N473" s="166"/>
      <c r="O473" s="167"/>
      <c r="P473" s="164"/>
    </row>
    <row r="474" spans="8:16" ht="12">
      <c r="H474" s="85">
        <f>K474-J474</f>
        <v>0</v>
      </c>
      <c r="I474" s="80" t="str">
        <f>IF(H474&gt;J474,"بد",IF(H474=0,"ــــ","بس"))</f>
        <v>ــــ</v>
      </c>
      <c r="J474" s="80">
        <f>IF(H471='دفتر روزنامه'!$F$8,'دفتر روزنامه'!$C$8,0)</f>
        <v>0</v>
      </c>
      <c r="K474" s="80">
        <f>IF(H471='دفتر روزنامه'!$F$7,'دفتر روزنامه'!$D$7,0)</f>
        <v>0</v>
      </c>
      <c r="L474" s="112">
        <f>'دفتر روزنامه'!C455</f>
        <v>0</v>
      </c>
      <c r="M474" s="80" t="str">
        <f>IF(H471='دفتر روزنامه'!$F$7,'دفتر روزنامه'!$G$9,"ـــــ")</f>
        <v>ـــــ</v>
      </c>
      <c r="N474" s="155"/>
      <c r="O474" s="165"/>
      <c r="P474" s="88">
        <f>'دفتر روزنامه'!$H$7</f>
        <v>1</v>
      </c>
    </row>
    <row r="475" spans="8:16" ht="12">
      <c r="H475" s="85">
        <f>H474-J475+K475</f>
        <v>0</v>
      </c>
      <c r="I475" s="80" t="str">
        <f aca="true" t="shared" si="38" ref="I475:I493">IF(H475&gt;J475,"بد",IF(H475=0,"ــــ","بس"))</f>
        <v>ــــ</v>
      </c>
      <c r="J475" s="80">
        <f>IF(H471='دفتر روزنامه'!$F$11,'دفتر روزنامه'!$C$11,0)</f>
        <v>0</v>
      </c>
      <c r="K475" s="80">
        <f>IF(H471='دفتر روزنامه'!$F$10,'دفتر روزنامه'!$D$10,0)</f>
        <v>0</v>
      </c>
      <c r="L475" s="112"/>
      <c r="M475" s="80" t="str">
        <f>IF(H471='دفتر روزنامه'!$F$10,'دفتر روزنامه'!$G$12,IF(H471='دفتر روزنامه'!$F$11,'دفتر روزنامه'!$G$12,"ـــــ"))</f>
        <v>ـــــ</v>
      </c>
      <c r="N475" s="156"/>
      <c r="O475" s="154"/>
      <c r="P475" s="89">
        <f>'دفتر روزنامه'!$H$10</f>
        <v>2</v>
      </c>
    </row>
    <row r="476" spans="8:16" ht="12">
      <c r="H476" s="85">
        <f aca="true" t="shared" si="39" ref="H476:H493">H475-J476+K476</f>
        <v>0</v>
      </c>
      <c r="I476" s="80" t="str">
        <f t="shared" si="38"/>
        <v>ــــ</v>
      </c>
      <c r="J476" s="80">
        <f>IF(H471='دفتر روزنامه'!$F$14,'دفتر روزنامه'!$C$14,0)</f>
        <v>0</v>
      </c>
      <c r="K476" s="80">
        <f>IF(H471='دفتر روزنامه'!$F$13,'دفتر روزنامه'!$D$13,0)</f>
        <v>0</v>
      </c>
      <c r="L476" s="112"/>
      <c r="M476" s="80" t="str">
        <f>IF(H471='دفتر روزنامه'!$F$13,'دفتر روزنامه'!$G$15,IF(H471='دفتر روزنامه'!$F$14,'دفتر روزنامه'!$G$15,"ـــــ"))</f>
        <v>ـــــ</v>
      </c>
      <c r="N476" s="156"/>
      <c r="O476" s="154"/>
      <c r="P476" s="88">
        <f>'دفتر روزنامه'!$H$13</f>
        <v>3</v>
      </c>
    </row>
    <row r="477" spans="8:16" ht="12">
      <c r="H477" s="85">
        <f t="shared" si="39"/>
        <v>0</v>
      </c>
      <c r="I477" s="80" t="str">
        <f t="shared" si="38"/>
        <v>ــــ</v>
      </c>
      <c r="J477" s="80">
        <f>IF(H471='دفتر روزنامه'!$F$17,'دفتر روزنامه'!$C$17,0)</f>
        <v>0</v>
      </c>
      <c r="K477" s="80">
        <f>IF(H471='دفتر روزنامه'!$F$16,'دفتر روزنامه'!$D$16,0)</f>
        <v>0</v>
      </c>
      <c r="L477" s="112"/>
      <c r="M477" s="80" t="str">
        <f>IF(H471='دفتر روزنامه'!$F$16,'دفتر روزنامه'!$G$18,IF(H471='دفتر روزنامه'!$F$17,'دفتر روزنامه'!$G$18,"ـــــ"))</f>
        <v>ـــــ</v>
      </c>
      <c r="N477" s="156"/>
      <c r="O477" s="154"/>
      <c r="P477" s="88">
        <f>'دفتر روزنامه'!$H$16</f>
        <v>4</v>
      </c>
    </row>
    <row r="478" spans="8:16" ht="12">
      <c r="H478" s="85">
        <f t="shared" si="39"/>
        <v>0</v>
      </c>
      <c r="I478" s="80" t="str">
        <f t="shared" si="38"/>
        <v>ــــ</v>
      </c>
      <c r="J478" s="80">
        <f>IF(H471='دفتر روزنامه'!$F$20,'دفتر روزنامه'!$C$20,0)</f>
        <v>0</v>
      </c>
      <c r="K478" s="80">
        <f>IF(H471='دفتر روزنامه'!$F$19,'دفتر روزنامه'!$D$19,0)</f>
        <v>0</v>
      </c>
      <c r="L478" s="112"/>
      <c r="M478" s="80" t="str">
        <f>IF(H471='دفتر روزنامه'!$F$19,'دفتر روزنامه'!$G$21,IF(H471='دفتر روزنامه'!$F$20,'دفتر روزنامه'!$G$21,"ـــــ"))</f>
        <v>ـــــ</v>
      </c>
      <c r="N478" s="156"/>
      <c r="O478" s="154"/>
      <c r="P478" s="88">
        <f>'دفتر روزنامه'!$H$19</f>
        <v>5</v>
      </c>
    </row>
    <row r="479" spans="8:16" ht="12">
      <c r="H479" s="85">
        <f t="shared" si="39"/>
        <v>290000</v>
      </c>
      <c r="I479" s="80" t="str">
        <f t="shared" si="38"/>
        <v>بد</v>
      </c>
      <c r="J479" s="80">
        <f>IF(H471='دفتر روزنامه'!$F$23,'دفتر روزنامه'!$C$23,0)</f>
        <v>0</v>
      </c>
      <c r="K479" s="80">
        <f>IF(H471='دفتر روزنامه'!$F$22,'دفتر روزنامه'!$D$22,0)</f>
        <v>290000</v>
      </c>
      <c r="L479" s="112"/>
      <c r="M479" s="80" t="str">
        <f>IF(H471='دفتر روزنامه'!$F$22,'دفتر روزنامه'!$G$24,IF(H471='دفتر روزنامه'!$F$23,'دفتر روزنامه'!$G$24,"ـــــ"))</f>
        <v>بابت خرید نقدی کالا</v>
      </c>
      <c r="N479" s="156"/>
      <c r="O479" s="154"/>
      <c r="P479" s="88">
        <f>'دفتر روزنامه'!$H$22</f>
        <v>6</v>
      </c>
    </row>
    <row r="480" spans="8:16" ht="12">
      <c r="H480" s="85">
        <f t="shared" si="39"/>
        <v>290000</v>
      </c>
      <c r="I480" s="80" t="str">
        <f t="shared" si="38"/>
        <v>بد</v>
      </c>
      <c r="J480" s="80">
        <f>IF(H471='دفتر روزنامه'!$F$26,'دفتر روزنامه'!$C$26,0)</f>
        <v>0</v>
      </c>
      <c r="K480" s="80">
        <f>IF(H471='دفتر روزنامه'!$F$25,'دفتر روزنامه'!$D$25,0)</f>
        <v>0</v>
      </c>
      <c r="L480" s="112"/>
      <c r="M480" s="80" t="str">
        <f>IF(H471='دفتر روزنامه'!$F$25,'دفتر روزنامه'!$G$27,IF(H471='دفتر روزنامه'!$F$26,'دفتر روزنامه'!$G$27,"ـــــ"))</f>
        <v>ـــــ</v>
      </c>
      <c r="N480" s="156"/>
      <c r="O480" s="154"/>
      <c r="P480" s="88">
        <f>'دفتر روزنامه'!$H$25</f>
        <v>7</v>
      </c>
    </row>
    <row r="481" spans="8:16" ht="12">
      <c r="H481" s="85">
        <f t="shared" si="39"/>
        <v>290000</v>
      </c>
      <c r="I481" s="80" t="str">
        <f t="shared" si="38"/>
        <v>بد</v>
      </c>
      <c r="J481" s="80">
        <f>IF(H471='دفتر روزنامه'!$F$29,'دفتر روزنامه'!$C$29,0)</f>
        <v>0</v>
      </c>
      <c r="K481" s="80">
        <f>IF(H471='دفتر روزنامه'!$F$28,'دفتر روزنامه'!$D$28,0)</f>
        <v>0</v>
      </c>
      <c r="L481" s="112"/>
      <c r="M481" s="80" t="str">
        <f>IF(H471='دفتر روزنامه'!$F$28,'دفتر روزنامه'!$G$30,IF(H471='دفتر روزنامه'!$F$29,'دفتر روزنامه'!$G$30,"ـــــ"))</f>
        <v>ـــــ</v>
      </c>
      <c r="N481" s="156"/>
      <c r="O481" s="154"/>
      <c r="P481" s="88">
        <f>'دفتر روزنامه'!$H$28</f>
        <v>8</v>
      </c>
    </row>
    <row r="482" spans="8:16" ht="12">
      <c r="H482" s="85">
        <f t="shared" si="39"/>
        <v>290000</v>
      </c>
      <c r="I482" s="80" t="str">
        <f t="shared" si="38"/>
        <v>بد</v>
      </c>
      <c r="J482" s="80">
        <f>IF(H471='دفتر روزنامه'!$F$32,'دفتر روزنامه'!$C$32,0)</f>
        <v>0</v>
      </c>
      <c r="K482" s="80">
        <f>IF(H471='دفتر روزنامه'!$F$31,'دفتر روزنامه'!$D$31,0)</f>
        <v>0</v>
      </c>
      <c r="L482" s="112"/>
      <c r="M482" s="80" t="str">
        <f>IF(H471='دفتر روزنامه'!$F$31,'دفتر روزنامه'!$G$33,IF(H471='دفتر روزنامه'!$F$32,'دفتر روزنامه'!$G$33,"ـــــ"))</f>
        <v>ـــــ</v>
      </c>
      <c r="N482" s="156"/>
      <c r="O482" s="154"/>
      <c r="P482" s="88">
        <f>'دفتر روزنامه'!$H$31</f>
        <v>9</v>
      </c>
    </row>
    <row r="483" spans="8:16" ht="12">
      <c r="H483" s="85">
        <f t="shared" si="39"/>
        <v>1070000</v>
      </c>
      <c r="I483" s="80" t="str">
        <f t="shared" si="38"/>
        <v>بد</v>
      </c>
      <c r="J483" s="80">
        <f>IF(H471='دفتر روزنامه'!$F$35,'دفتر روزنامه'!$C$35,0)</f>
        <v>0</v>
      </c>
      <c r="K483" s="80">
        <f>IF(H471='دفتر روزنامه'!$F$34,'دفتر روزنامه'!$D$34,0)</f>
        <v>780000</v>
      </c>
      <c r="L483" s="112"/>
      <c r="M483" s="80" t="str">
        <f>IF(H471='دفتر روزنامه'!$F$34,'دفتر روزنامه'!$G$36,IF(H471='دفتر روزنامه'!$F$35,'دفتر روزنامه'!$G$36,"ـــــ"))</f>
        <v>بابت خرید نسیه کالا</v>
      </c>
      <c r="N483" s="156"/>
      <c r="O483" s="154"/>
      <c r="P483" s="88">
        <f>'دفتر روزنامه'!$H$34</f>
        <v>10</v>
      </c>
    </row>
    <row r="484" spans="8:16" ht="12">
      <c r="H484" s="85">
        <f t="shared" si="39"/>
        <v>1070000</v>
      </c>
      <c r="I484" s="80" t="str">
        <f t="shared" si="38"/>
        <v>بد</v>
      </c>
      <c r="J484" s="80">
        <f>IF(H471='دفتر روزنامه'!$F$38,'دفتر روزنامه'!$C$38,0)</f>
        <v>0</v>
      </c>
      <c r="K484" s="80">
        <f>IF(H471='دفتر روزنامه'!$F$37,'دفتر روزنامه'!$D$37,0)</f>
        <v>0</v>
      </c>
      <c r="L484" s="112"/>
      <c r="M484" s="80" t="str">
        <f>IF(H471='دفتر روزنامه'!$F$37,'دفتر روزنامه'!$G$39,IF(H471='دفتر روزنامه'!$F$38,'دفتر روزنامه'!$G$39,"ـــــ"))</f>
        <v>ـــــ</v>
      </c>
      <c r="N484" s="156"/>
      <c r="O484" s="154"/>
      <c r="P484" s="88">
        <f>'دفتر روزنامه'!$H$37</f>
        <v>11</v>
      </c>
    </row>
    <row r="485" spans="8:16" ht="12">
      <c r="H485" s="85">
        <f t="shared" si="39"/>
        <v>1070000</v>
      </c>
      <c r="I485" s="80" t="str">
        <f t="shared" si="38"/>
        <v>بد</v>
      </c>
      <c r="J485" s="80">
        <f>IF(H471='دفتر روزنامه'!$F$41,'دفتر روزنامه'!$C$41,0)</f>
        <v>0</v>
      </c>
      <c r="K485" s="80">
        <f>IF(H471='دفتر روزنامه'!$F$40,'دفتر روزنامه'!$D$40,0)</f>
        <v>0</v>
      </c>
      <c r="L485" s="112"/>
      <c r="M485" s="80" t="str">
        <f>IF(H471='دفتر روزنامه'!$F$40,'دفتر روزنامه'!$G$42,IF(H471='دفتر روزنامه'!$F$41,'دفتر روزنامه'!$G$42,"ـــــ"))</f>
        <v>ـــــ</v>
      </c>
      <c r="N485" s="156"/>
      <c r="O485" s="154"/>
      <c r="P485" s="88">
        <f>'دفتر روزنامه'!$H$40</f>
        <v>12</v>
      </c>
    </row>
    <row r="486" spans="8:16" ht="12">
      <c r="H486" s="85">
        <f t="shared" si="39"/>
        <v>1070000</v>
      </c>
      <c r="I486" s="80" t="str">
        <f t="shared" si="38"/>
        <v>بد</v>
      </c>
      <c r="J486" s="80">
        <f>IF(H471='دفتر روزنامه'!$F$44,'دفتر روزنامه'!$C$44,0)</f>
        <v>0</v>
      </c>
      <c r="K486" s="80">
        <f>IF(H471='دفتر روزنامه'!$F$43,'دفتر روزنامه'!$D$43,0)</f>
        <v>0</v>
      </c>
      <c r="L486" s="112"/>
      <c r="M486" s="80" t="str">
        <f>IF(H471='دفتر روزنامه'!$F$43,'دفتر روزنامه'!$G$45,IF(H471='دفتر روزنامه'!$F$44,'دفتر روزنامه'!$G$45,"ـــــ"))</f>
        <v>ـــــ</v>
      </c>
      <c r="N486" s="156"/>
      <c r="O486" s="154"/>
      <c r="P486" s="88">
        <f>'دفتر روزنامه'!$H$43</f>
        <v>13</v>
      </c>
    </row>
    <row r="487" spans="8:16" ht="12">
      <c r="H487" s="85">
        <f t="shared" si="39"/>
        <v>1270000</v>
      </c>
      <c r="I487" s="80" t="str">
        <f t="shared" si="38"/>
        <v>بد</v>
      </c>
      <c r="J487" s="80">
        <f>IF(H471='دفتر روزنامه'!$F$47,'دفتر روزنامه'!$C$47,0)</f>
        <v>0</v>
      </c>
      <c r="K487" s="80">
        <f>IF(H471='دفتر روزنامه'!$F$46,'دفتر روزنامه'!$D$46,0)</f>
        <v>200000</v>
      </c>
      <c r="L487" s="112"/>
      <c r="M487" s="80" t="str">
        <f>IF(H471='دفتر روزنامه'!$F$46,'دفتر روزنامه'!$G$48,IF(H471='دفتر روزنامه'!$F$47,'دفتر روزنامه'!$G$48,"ـــــ"))</f>
        <v>بابت خرید کالا و صدور سفته </v>
      </c>
      <c r="N487" s="156"/>
      <c r="O487" s="154"/>
      <c r="P487" s="88">
        <f>'دفتر روزنامه'!$H$46</f>
        <v>14</v>
      </c>
    </row>
    <row r="488" spans="8:16" ht="12">
      <c r="H488" s="85">
        <f t="shared" si="39"/>
        <v>1270000</v>
      </c>
      <c r="I488" s="80" t="str">
        <f t="shared" si="38"/>
        <v>بد</v>
      </c>
      <c r="J488" s="80">
        <f>IF(H471='دفتر روزنامه'!$F$50,'دفتر روزنامه'!$C$50,0)</f>
        <v>0</v>
      </c>
      <c r="K488" s="80">
        <f>IF(H471='دفتر روزنامه'!$F$49,'دفتر روزنامه'!$D$49,0)</f>
        <v>0</v>
      </c>
      <c r="L488" s="112"/>
      <c r="M488" s="80" t="str">
        <f>IF(H471='دفتر روزنامه'!$F$49,'دفتر روزنامه'!$G$51,IF(H471='دفتر روزنامه'!$F$50,'دفتر روزنامه'!$G$51,"ـــــ"))</f>
        <v>ـــــ</v>
      </c>
      <c r="N488" s="156"/>
      <c r="O488" s="154"/>
      <c r="P488" s="88">
        <f>'دفتر روزنامه'!$H$49</f>
        <v>15</v>
      </c>
    </row>
    <row r="489" spans="8:16" ht="12">
      <c r="H489" s="85">
        <f t="shared" si="39"/>
        <v>1270000</v>
      </c>
      <c r="I489" s="80" t="str">
        <f t="shared" si="38"/>
        <v>بد</v>
      </c>
      <c r="J489" s="80">
        <f>IF(H471='دفتر روزنامه'!$F$53,'دفتر روزنامه'!$C$53,0)</f>
        <v>0</v>
      </c>
      <c r="K489" s="80">
        <f>IF(H471='دفتر روزنامه'!$F$52,'دفتر روزنامه'!$D$52,0)</f>
        <v>0</v>
      </c>
      <c r="L489" s="112"/>
      <c r="M489" s="80" t="str">
        <f>IF(H471='دفتر روزنامه'!$F$52,'دفتر روزنامه'!$G$54,IF(H471='دفتر روزنامه'!$F$53,'دفتر روزنامه'!$G$54,"ـــــ"))</f>
        <v>ـــــ</v>
      </c>
      <c r="N489" s="156"/>
      <c r="O489" s="154"/>
      <c r="P489" s="88">
        <f>'دفتر روزنامه'!$H$52</f>
        <v>16</v>
      </c>
    </row>
    <row r="490" spans="8:16" ht="12">
      <c r="H490" s="85">
        <f t="shared" si="39"/>
        <v>1270000</v>
      </c>
      <c r="I490" s="80" t="str">
        <f t="shared" si="38"/>
        <v>بد</v>
      </c>
      <c r="J490" s="80">
        <f>IF(H471='دفتر روزنامه'!$F$56,'دفتر روزنامه'!$C$56,0)</f>
        <v>0</v>
      </c>
      <c r="K490" s="80">
        <f>IF(H471='دفتر روزنامه'!$F$55,'دفتر روزنامه'!$D$55,0)</f>
        <v>0</v>
      </c>
      <c r="L490" s="112"/>
      <c r="M490" s="80" t="str">
        <f>IF(H471='دفتر روزنامه'!$F$55,'دفتر روزنامه'!$G$57,IF(H471='دفتر روزنامه'!$F$56,'دفتر روزنامه'!$G$57,"ـــــ"))</f>
        <v>ـــــ</v>
      </c>
      <c r="N490" s="156"/>
      <c r="O490" s="154"/>
      <c r="P490" s="88">
        <f>'دفتر روزنامه'!$H$55</f>
        <v>17</v>
      </c>
    </row>
    <row r="491" spans="8:16" ht="12">
      <c r="H491" s="85">
        <f t="shared" si="39"/>
        <v>1270000</v>
      </c>
      <c r="I491" s="80" t="str">
        <f t="shared" si="38"/>
        <v>بد</v>
      </c>
      <c r="J491" s="80">
        <f>IF(H471='دفتر روزنامه'!$F$59,'دفتر روزنامه'!$C$59,0)</f>
        <v>0</v>
      </c>
      <c r="K491" s="80">
        <f>IF(H471='دفتر روزنامه'!$F$58,'دفتر روزنامه'!$D$58,0)</f>
        <v>0</v>
      </c>
      <c r="L491" s="112"/>
      <c r="M491" s="80" t="str">
        <f>IF(H471='دفتر روزنامه'!$F$58,'دفتر روزنامه'!$G$60,IF(H471='دفتر روزنامه'!$F$59,'دفتر روزنامه'!$G$60,"ـــــ"))</f>
        <v>ـــــ</v>
      </c>
      <c r="N491" s="156"/>
      <c r="O491" s="154"/>
      <c r="P491" s="88">
        <f>'دفتر روزنامه'!$H$58</f>
        <v>18</v>
      </c>
    </row>
    <row r="492" spans="8:16" ht="12">
      <c r="H492" s="85">
        <f t="shared" si="39"/>
        <v>1270000</v>
      </c>
      <c r="I492" s="80" t="str">
        <f t="shared" si="38"/>
        <v>بد</v>
      </c>
      <c r="J492" s="80">
        <f>IF(H471='دفتر روزنامه'!$F$62,'دفتر روزنامه'!$C$62,0)</f>
        <v>0</v>
      </c>
      <c r="K492" s="80">
        <f>IF(H471='دفتر روزنامه'!$F$61,'دفتر روزنامه'!$D$61,0)</f>
        <v>0</v>
      </c>
      <c r="L492" s="112"/>
      <c r="M492" s="80" t="str">
        <f>IF(H471='دفتر روزنامه'!$F$61,'دفتر روزنامه'!$G$63,IF(H471='دفتر روزنامه'!$F$62,'دفتر روزنامه'!$G$63,"ـــــ"))</f>
        <v>ـــــ</v>
      </c>
      <c r="N492" s="156"/>
      <c r="O492" s="154"/>
      <c r="P492" s="88">
        <f>'دفتر روزنامه'!$H$61</f>
        <v>19</v>
      </c>
    </row>
    <row r="493" spans="8:16" ht="12.75" thickBot="1">
      <c r="H493" s="85">
        <f t="shared" si="39"/>
        <v>1270000</v>
      </c>
      <c r="I493" s="80" t="str">
        <f t="shared" si="38"/>
        <v>بد</v>
      </c>
      <c r="J493" s="80">
        <f>IF(H471='دفتر روزنامه'!$F$65,'دفتر روزنامه'!$C$65,0)</f>
        <v>0</v>
      </c>
      <c r="K493" s="80">
        <f>IF(H471='دفتر روزنامه'!$F$64,'دفتر روزنامه'!$D$64,0)</f>
        <v>0</v>
      </c>
      <c r="L493" s="112"/>
      <c r="M493" s="80" t="str">
        <f>IF(H471='دفتر روزنامه'!$F$64,'دفتر روزنامه'!$G$66,IF(H471='دفتر روزنامه'!$F$65,'دفتر روزنامه'!$G$66,"ـــــ"))</f>
        <v>ـــــ</v>
      </c>
      <c r="N493" s="159"/>
      <c r="O493" s="152"/>
      <c r="P493" s="88">
        <f>'دفتر روزنامه'!$H$64</f>
        <v>20</v>
      </c>
    </row>
    <row r="494" spans="8:16" ht="12.75" thickBot="1">
      <c r="H494" s="91">
        <f>H493</f>
        <v>1270000</v>
      </c>
      <c r="I494" s="102"/>
      <c r="J494" s="103"/>
      <c r="K494" s="103"/>
      <c r="L494" s="102"/>
      <c r="M494" s="102"/>
      <c r="N494" s="92"/>
      <c r="O494" s="92"/>
      <c r="P494" s="94"/>
    </row>
    <row r="500" spans="10:12" ht="28.5" thickBot="1">
      <c r="J500" s="170" t="s">
        <v>23</v>
      </c>
      <c r="K500" s="170"/>
      <c r="L500" s="170"/>
    </row>
    <row r="501" spans="8:16" ht="23.25">
      <c r="H501" s="66">
        <v>53</v>
      </c>
      <c r="I501" s="67" t="s">
        <v>3</v>
      </c>
      <c r="J501" s="68"/>
      <c r="K501" s="171" t="s">
        <v>26</v>
      </c>
      <c r="L501" s="171"/>
      <c r="M501" s="171"/>
      <c r="N501" s="98" t="s">
        <v>33</v>
      </c>
      <c r="O501" s="160" t="s">
        <v>24</v>
      </c>
      <c r="P501" s="162" t="s">
        <v>14</v>
      </c>
    </row>
    <row r="502" spans="8:16" ht="33">
      <c r="H502" s="168" t="s">
        <v>20</v>
      </c>
      <c r="I502" s="169" t="s">
        <v>19</v>
      </c>
      <c r="J502" s="169" t="s">
        <v>7</v>
      </c>
      <c r="K502" s="169" t="s">
        <v>6</v>
      </c>
      <c r="L502" s="172" t="s">
        <v>15</v>
      </c>
      <c r="M502" s="169" t="s">
        <v>2</v>
      </c>
      <c r="N502" s="99"/>
      <c r="O502" s="161"/>
      <c r="P502" s="163"/>
    </row>
    <row r="503" spans="8:16" ht="12">
      <c r="H503" s="168"/>
      <c r="I503" s="169"/>
      <c r="J503" s="169"/>
      <c r="K503" s="169"/>
      <c r="L503" s="173"/>
      <c r="M503" s="169"/>
      <c r="N503" s="166"/>
      <c r="O503" s="167"/>
      <c r="P503" s="164"/>
    </row>
    <row r="504" spans="8:16" ht="12">
      <c r="H504" s="85">
        <f>K504-J504</f>
        <v>0</v>
      </c>
      <c r="I504" s="80" t="str">
        <f>IF(H504&gt;J504,"بد",IF(H504=0,"ــــ","بس"))</f>
        <v>ــــ</v>
      </c>
      <c r="J504" s="80">
        <f>IF(H501='دفتر روزنامه'!$F$8,'دفتر روزنامه'!$C$8,0)</f>
        <v>0</v>
      </c>
      <c r="K504" s="80">
        <f>IF(H501='دفتر روزنامه'!$F$7,'دفتر روزنامه'!$D$7,0)</f>
        <v>0</v>
      </c>
      <c r="L504" s="112">
        <f>'دفتر روزنامه'!C485</f>
        <v>0</v>
      </c>
      <c r="M504" s="80" t="str">
        <f>IF(H501='دفتر روزنامه'!$F$7,'دفتر روزنامه'!$G$9,"ـــــ")</f>
        <v>ـــــ</v>
      </c>
      <c r="N504" s="155"/>
      <c r="O504" s="165"/>
      <c r="P504" s="88">
        <f>'دفتر روزنامه'!$H$7</f>
        <v>1</v>
      </c>
    </row>
    <row r="505" spans="8:16" ht="12">
      <c r="H505" s="85">
        <f>H504-J505+K505</f>
        <v>0</v>
      </c>
      <c r="I505" s="80" t="str">
        <f aca="true" t="shared" si="40" ref="I505:I523">IF(H505&gt;J505,"بد",IF(H505=0,"ــــ","بس"))</f>
        <v>ــــ</v>
      </c>
      <c r="J505" s="80">
        <f>IF(H501='دفتر روزنامه'!$F$11,'دفتر روزنامه'!$C$11,0)</f>
        <v>0</v>
      </c>
      <c r="K505" s="80">
        <f>IF(H501='دفتر روزنامه'!$F$10,'دفتر روزنامه'!$D$10,0)</f>
        <v>0</v>
      </c>
      <c r="L505" s="112"/>
      <c r="M505" s="80" t="str">
        <f>IF(H501='دفتر روزنامه'!$F$10,'دفتر روزنامه'!$G$12,IF(H501='دفتر روزنامه'!$F$11,'دفتر روزنامه'!$G$12,"ـــــ"))</f>
        <v>ـــــ</v>
      </c>
      <c r="N505" s="156"/>
      <c r="O505" s="154"/>
      <c r="P505" s="89">
        <f>'دفتر روزنامه'!$H$10</f>
        <v>2</v>
      </c>
    </row>
    <row r="506" spans="8:16" ht="12">
      <c r="H506" s="85">
        <f aca="true" t="shared" si="41" ref="H506:H523">H505-J506+K506</f>
        <v>0</v>
      </c>
      <c r="I506" s="80" t="str">
        <f t="shared" si="40"/>
        <v>ــــ</v>
      </c>
      <c r="J506" s="80">
        <f>IF(H501='دفتر روزنامه'!$F$14,'دفتر روزنامه'!$C$14,0)</f>
        <v>0</v>
      </c>
      <c r="K506" s="80">
        <f>IF(H501='دفتر روزنامه'!$F$13,'دفتر روزنامه'!$D$13,0)</f>
        <v>0</v>
      </c>
      <c r="L506" s="112"/>
      <c r="M506" s="80" t="str">
        <f>IF(H501='دفتر روزنامه'!$F$13,'دفتر روزنامه'!$G$15,IF(H501='دفتر روزنامه'!$F$14,'دفتر روزنامه'!$G$15,"ـــــ"))</f>
        <v>ـــــ</v>
      </c>
      <c r="N506" s="156"/>
      <c r="O506" s="154"/>
      <c r="P506" s="88">
        <f>'دفتر روزنامه'!$H$13</f>
        <v>3</v>
      </c>
    </row>
    <row r="507" spans="8:16" ht="12">
      <c r="H507" s="85">
        <f t="shared" si="41"/>
        <v>0</v>
      </c>
      <c r="I507" s="80" t="str">
        <f t="shared" si="40"/>
        <v>ــــ</v>
      </c>
      <c r="J507" s="80">
        <f>IF(H501='دفتر روزنامه'!$F$17,'دفتر روزنامه'!$C$17,0)</f>
        <v>0</v>
      </c>
      <c r="K507" s="80">
        <f>IF(H501='دفتر روزنامه'!$F$16,'دفتر روزنامه'!$D$16,0)</f>
        <v>0</v>
      </c>
      <c r="L507" s="112"/>
      <c r="M507" s="80" t="str">
        <f>IF(H501='دفتر روزنامه'!$F$16,'دفتر روزنامه'!$G$18,IF(H501='دفتر روزنامه'!$F$17,'دفتر روزنامه'!$G$18,"ـــــ"))</f>
        <v>ـــــ</v>
      </c>
      <c r="N507" s="156"/>
      <c r="O507" s="154"/>
      <c r="P507" s="88">
        <f>'دفتر روزنامه'!$H$16</f>
        <v>4</v>
      </c>
    </row>
    <row r="508" spans="8:16" ht="12">
      <c r="H508" s="85">
        <f t="shared" si="41"/>
        <v>0</v>
      </c>
      <c r="I508" s="80" t="str">
        <f t="shared" si="40"/>
        <v>ــــ</v>
      </c>
      <c r="J508" s="80">
        <f>IF(H501='دفتر روزنامه'!$F$20,'دفتر روزنامه'!$C$20,0)</f>
        <v>0</v>
      </c>
      <c r="K508" s="80">
        <f>IF(H501='دفتر روزنامه'!$F$19,'دفتر روزنامه'!$D$19,0)</f>
        <v>0</v>
      </c>
      <c r="L508" s="112"/>
      <c r="M508" s="80" t="str">
        <f>IF(H501='دفتر روزنامه'!$F$19,'دفتر روزنامه'!$G$21,IF(H501='دفتر روزنامه'!$F$20,'دفتر روزنامه'!$G$21,"ـــــ"))</f>
        <v>ـــــ</v>
      </c>
      <c r="N508" s="156"/>
      <c r="O508" s="154"/>
      <c r="P508" s="88">
        <f>'دفتر روزنامه'!$H$19</f>
        <v>5</v>
      </c>
    </row>
    <row r="509" spans="8:16" ht="12">
      <c r="H509" s="85">
        <f t="shared" si="41"/>
        <v>0</v>
      </c>
      <c r="I509" s="80" t="str">
        <f t="shared" si="40"/>
        <v>ــــ</v>
      </c>
      <c r="J509" s="80">
        <f>IF(H501='دفتر روزنامه'!$F$23,'دفتر روزنامه'!$C$23,0)</f>
        <v>0</v>
      </c>
      <c r="K509" s="80">
        <f>IF(H501='دفتر روزنامه'!$F$22,'دفتر روزنامه'!$D$22,0)</f>
        <v>0</v>
      </c>
      <c r="L509" s="112"/>
      <c r="M509" s="80" t="str">
        <f>IF(H501='دفتر روزنامه'!$F$22,'دفتر روزنامه'!$G$24,IF(H501='دفتر روزنامه'!$F$23,'دفتر روزنامه'!$G$24,"ـــــ"))</f>
        <v>ـــــ</v>
      </c>
      <c r="N509" s="156"/>
      <c r="O509" s="154"/>
      <c r="P509" s="88">
        <f>'دفتر روزنامه'!$H$22</f>
        <v>6</v>
      </c>
    </row>
    <row r="510" spans="8:16" ht="12">
      <c r="H510" s="85">
        <f t="shared" si="41"/>
        <v>0</v>
      </c>
      <c r="I510" s="80" t="str">
        <f t="shared" si="40"/>
        <v>ــــ</v>
      </c>
      <c r="J510" s="80">
        <f>IF(H501='دفتر روزنامه'!$F$26,'دفتر روزنامه'!$C$26,0)</f>
        <v>0</v>
      </c>
      <c r="K510" s="80">
        <f>IF(H501='دفتر روزنامه'!$F$25,'دفتر روزنامه'!$D$25,0)</f>
        <v>0</v>
      </c>
      <c r="L510" s="112"/>
      <c r="M510" s="80" t="str">
        <f>IF(H501='دفتر روزنامه'!$F$25,'دفتر روزنامه'!$G$27,IF(H501='دفتر روزنامه'!$F$26,'دفتر روزنامه'!$G$27,"ـــــ"))</f>
        <v>ـــــ</v>
      </c>
      <c r="N510" s="156"/>
      <c r="O510" s="154"/>
      <c r="P510" s="88">
        <f>'دفتر روزنامه'!$H$25</f>
        <v>7</v>
      </c>
    </row>
    <row r="511" spans="8:16" ht="12">
      <c r="H511" s="85">
        <f t="shared" si="41"/>
        <v>0</v>
      </c>
      <c r="I511" s="80" t="str">
        <f t="shared" si="40"/>
        <v>ــــ</v>
      </c>
      <c r="J511" s="80">
        <f>IF(H501='دفتر روزنامه'!$F$29,'دفتر روزنامه'!$C$29,0)</f>
        <v>0</v>
      </c>
      <c r="K511" s="80">
        <f>IF(H501='دفتر روزنامه'!$F$28,'دفتر روزنامه'!$D$28,0)</f>
        <v>0</v>
      </c>
      <c r="L511" s="112"/>
      <c r="M511" s="80" t="str">
        <f>IF(H501='دفتر روزنامه'!$F$28,'دفتر روزنامه'!$G$30,IF(H501='دفتر روزنامه'!$F$29,'دفتر روزنامه'!$G$30,"ـــــ"))</f>
        <v>ـــــ</v>
      </c>
      <c r="N511" s="156"/>
      <c r="O511" s="154"/>
      <c r="P511" s="88">
        <f>'دفتر روزنامه'!$H$28</f>
        <v>8</v>
      </c>
    </row>
    <row r="512" spans="8:16" ht="12">
      <c r="H512" s="85">
        <f t="shared" si="41"/>
        <v>0</v>
      </c>
      <c r="I512" s="80" t="str">
        <f t="shared" si="40"/>
        <v>ــــ</v>
      </c>
      <c r="J512" s="80">
        <f>IF(H501='دفتر روزنامه'!$F$32,'دفتر روزنامه'!$C$32,0)</f>
        <v>0</v>
      </c>
      <c r="K512" s="80">
        <f>IF(H501='دفتر روزنامه'!$F$31,'دفتر روزنامه'!$D$31,0)</f>
        <v>0</v>
      </c>
      <c r="L512" s="112"/>
      <c r="M512" s="80" t="str">
        <f>IF(H501='دفتر روزنامه'!$F$31,'دفتر روزنامه'!$G$33,IF(H501='دفتر روزنامه'!$F$32,'دفتر روزنامه'!$G$33,"ـــــ"))</f>
        <v>ـــــ</v>
      </c>
      <c r="N512" s="156"/>
      <c r="O512" s="154"/>
      <c r="P512" s="88">
        <f>'دفتر روزنامه'!$H$31</f>
        <v>9</v>
      </c>
    </row>
    <row r="513" spans="8:16" ht="12">
      <c r="H513" s="85">
        <f t="shared" si="41"/>
        <v>0</v>
      </c>
      <c r="I513" s="80" t="str">
        <f t="shared" si="40"/>
        <v>ــــ</v>
      </c>
      <c r="J513" s="80">
        <f>IF(H501='دفتر روزنامه'!$F$35,'دفتر روزنامه'!$C$35,0)</f>
        <v>0</v>
      </c>
      <c r="K513" s="80">
        <f>IF(H501='دفتر روزنامه'!$F$34,'دفتر روزنامه'!$D$34,0)</f>
        <v>0</v>
      </c>
      <c r="L513" s="112"/>
      <c r="M513" s="80" t="str">
        <f>IF(H501='دفتر روزنامه'!$F$34,'دفتر روزنامه'!$G$36,IF(H501='دفتر روزنامه'!$F$35,'دفتر روزنامه'!$G$36,"ـــــ"))</f>
        <v>ـــــ</v>
      </c>
      <c r="N513" s="156"/>
      <c r="O513" s="154"/>
      <c r="P513" s="88">
        <f>'دفتر روزنامه'!$H$34</f>
        <v>10</v>
      </c>
    </row>
    <row r="514" spans="8:16" ht="12">
      <c r="H514" s="85">
        <f t="shared" si="41"/>
        <v>0</v>
      </c>
      <c r="I514" s="80" t="str">
        <f t="shared" si="40"/>
        <v>ــــ</v>
      </c>
      <c r="J514" s="80">
        <f>IF(H501='دفتر روزنامه'!$F$38,'دفتر روزنامه'!$C$38,0)</f>
        <v>0</v>
      </c>
      <c r="K514" s="80">
        <f>IF(H501='دفتر روزنامه'!$F$37,'دفتر روزنامه'!$D$37,0)</f>
        <v>0</v>
      </c>
      <c r="L514" s="112"/>
      <c r="M514" s="80" t="str">
        <f>IF(H501='دفتر روزنامه'!$F$37,'دفتر روزنامه'!$G$39,IF(H501='دفتر روزنامه'!$F$38,'دفتر روزنامه'!$G$39,"ـــــ"))</f>
        <v>ـــــ</v>
      </c>
      <c r="N514" s="156"/>
      <c r="O514" s="154"/>
      <c r="P514" s="88">
        <f>'دفتر روزنامه'!$H$37</f>
        <v>11</v>
      </c>
    </row>
    <row r="515" spans="8:16" ht="12">
      <c r="H515" s="85">
        <f t="shared" si="41"/>
        <v>11400</v>
      </c>
      <c r="I515" s="80" t="str">
        <f t="shared" si="40"/>
        <v>بد</v>
      </c>
      <c r="J515" s="80">
        <f>IF(H501='دفتر روزنامه'!$F$41,'دفتر روزنامه'!$C$41,0)</f>
        <v>0</v>
      </c>
      <c r="K515" s="80">
        <f>IF(H501='دفتر روزنامه'!$F$40,'دفتر روزنامه'!$D$40,0)</f>
        <v>11400</v>
      </c>
      <c r="L515" s="112"/>
      <c r="M515" s="80" t="str">
        <f>IF(H501='دفتر روزنامه'!$F$40,'دفتر روزنامه'!$G$42,IF(H501='دفتر روزنامه'!$F$41,'دفتر روزنامه'!$G$42,"ـــــ"))</f>
        <v>بابت پرداخت نقدی هزینه متفرقه</v>
      </c>
      <c r="N515" s="156"/>
      <c r="O515" s="154"/>
      <c r="P515" s="88">
        <f>'دفتر روزنامه'!$H$40</f>
        <v>12</v>
      </c>
    </row>
    <row r="516" spans="8:16" ht="12">
      <c r="H516" s="85">
        <f t="shared" si="41"/>
        <v>11400</v>
      </c>
      <c r="I516" s="80" t="str">
        <f t="shared" si="40"/>
        <v>بد</v>
      </c>
      <c r="J516" s="80">
        <f>IF(H501='دفتر روزنامه'!$F$44,'دفتر روزنامه'!$C$44,0)</f>
        <v>0</v>
      </c>
      <c r="K516" s="80">
        <f>IF(H501='دفتر روزنامه'!$F$43,'دفتر روزنامه'!$D$43,0)</f>
        <v>0</v>
      </c>
      <c r="L516" s="112"/>
      <c r="M516" s="80" t="str">
        <f>IF(H501='دفتر روزنامه'!$F$43,'دفتر روزنامه'!$G$45,IF(H501='دفتر روزنامه'!$F$44,'دفتر روزنامه'!$G$45,"ـــــ"))</f>
        <v>ـــــ</v>
      </c>
      <c r="N516" s="156"/>
      <c r="O516" s="154"/>
      <c r="P516" s="88">
        <f>'دفتر روزنامه'!$H$43</f>
        <v>13</v>
      </c>
    </row>
    <row r="517" spans="8:16" ht="12">
      <c r="H517" s="85">
        <f t="shared" si="41"/>
        <v>11400</v>
      </c>
      <c r="I517" s="80" t="str">
        <f t="shared" si="40"/>
        <v>بد</v>
      </c>
      <c r="J517" s="80">
        <f>IF(H501='دفتر روزنامه'!$F$47,'دفتر روزنامه'!$C$47,0)</f>
        <v>0</v>
      </c>
      <c r="K517" s="80">
        <f>IF(H501='دفتر روزنامه'!$F$46,'دفتر روزنامه'!$D$46,0)</f>
        <v>0</v>
      </c>
      <c r="L517" s="112"/>
      <c r="M517" s="80" t="str">
        <f>IF(H501='دفتر روزنامه'!$F$46,'دفتر روزنامه'!$G$48,IF(H501='دفتر روزنامه'!$F$47,'دفتر روزنامه'!$G$48,"ـــــ"))</f>
        <v>ـــــ</v>
      </c>
      <c r="N517" s="156"/>
      <c r="O517" s="154"/>
      <c r="P517" s="88">
        <f>'دفتر روزنامه'!$H$46</f>
        <v>14</v>
      </c>
    </row>
    <row r="518" spans="8:16" ht="12">
      <c r="H518" s="85">
        <f t="shared" si="41"/>
        <v>11400</v>
      </c>
      <c r="I518" s="80" t="str">
        <f t="shared" si="40"/>
        <v>بد</v>
      </c>
      <c r="J518" s="80">
        <f>IF(H501='دفتر روزنامه'!$F$50,'دفتر روزنامه'!$C$50,0)</f>
        <v>0</v>
      </c>
      <c r="K518" s="80">
        <f>IF(H501='دفتر روزنامه'!$F$49,'دفتر روزنامه'!$D$49,0)</f>
        <v>0</v>
      </c>
      <c r="L518" s="112"/>
      <c r="M518" s="80" t="str">
        <f>IF(H501='دفتر روزنامه'!$F$49,'دفتر روزنامه'!$G$51,IF(H501='دفتر روزنامه'!$F$50,'دفتر روزنامه'!$G$51,"ـــــ"))</f>
        <v>ـــــ</v>
      </c>
      <c r="N518" s="156"/>
      <c r="O518" s="154"/>
      <c r="P518" s="88">
        <f>'دفتر روزنامه'!$H$49</f>
        <v>15</v>
      </c>
    </row>
    <row r="519" spans="8:16" ht="12">
      <c r="H519" s="85">
        <f t="shared" si="41"/>
        <v>11400</v>
      </c>
      <c r="I519" s="80" t="str">
        <f t="shared" si="40"/>
        <v>بد</v>
      </c>
      <c r="J519" s="80">
        <f>IF(H501='دفتر روزنامه'!$F$53,'دفتر روزنامه'!$C$53,0)</f>
        <v>0</v>
      </c>
      <c r="K519" s="80">
        <f>IF(H501='دفتر روزنامه'!$F$52,'دفتر روزنامه'!$D$52,0)</f>
        <v>0</v>
      </c>
      <c r="L519" s="112"/>
      <c r="M519" s="80" t="str">
        <f>IF(H501='دفتر روزنامه'!$F$52,'دفتر روزنامه'!$G$54,IF(H501='دفتر روزنامه'!$F$53,'دفتر روزنامه'!$G$54,"ـــــ"))</f>
        <v>ـــــ</v>
      </c>
      <c r="N519" s="156"/>
      <c r="O519" s="154"/>
      <c r="P519" s="88">
        <f>'دفتر روزنامه'!$H$52</f>
        <v>16</v>
      </c>
    </row>
    <row r="520" spans="8:16" ht="12">
      <c r="H520" s="85">
        <f t="shared" si="41"/>
        <v>11400</v>
      </c>
      <c r="I520" s="80" t="str">
        <f t="shared" si="40"/>
        <v>بد</v>
      </c>
      <c r="J520" s="80">
        <f>IF(H501='دفتر روزنامه'!$F$56,'دفتر روزنامه'!$C$56,0)</f>
        <v>0</v>
      </c>
      <c r="K520" s="80">
        <f>IF(H501='دفتر روزنامه'!$F$55,'دفتر روزنامه'!$D$55,0)</f>
        <v>0</v>
      </c>
      <c r="L520" s="112"/>
      <c r="M520" s="80" t="str">
        <f>IF(H501='دفتر روزنامه'!$F$55,'دفتر روزنامه'!$G$57,IF(H501='دفتر روزنامه'!$F$56,'دفتر روزنامه'!$G$57,"ـــــ"))</f>
        <v>ـــــ</v>
      </c>
      <c r="N520" s="156"/>
      <c r="O520" s="154"/>
      <c r="P520" s="88">
        <f>'دفتر روزنامه'!$H$55</f>
        <v>17</v>
      </c>
    </row>
    <row r="521" spans="8:16" ht="12">
      <c r="H521" s="85">
        <f t="shared" si="41"/>
        <v>11400</v>
      </c>
      <c r="I521" s="80" t="str">
        <f t="shared" si="40"/>
        <v>بد</v>
      </c>
      <c r="J521" s="80">
        <f>IF(H501='دفتر روزنامه'!$F$59,'دفتر روزنامه'!$C$59,0)</f>
        <v>0</v>
      </c>
      <c r="K521" s="80">
        <f>IF(H501='دفتر روزنامه'!$F$58,'دفتر روزنامه'!$D$58,0)</f>
        <v>0</v>
      </c>
      <c r="L521" s="112"/>
      <c r="M521" s="80" t="str">
        <f>IF(H501='دفتر روزنامه'!$F$58,'دفتر روزنامه'!$G$60,IF(H501='دفتر روزنامه'!$F$59,'دفتر روزنامه'!$G$60,"ـــــ"))</f>
        <v>ـــــ</v>
      </c>
      <c r="N521" s="156"/>
      <c r="O521" s="154"/>
      <c r="P521" s="88">
        <f>'دفتر روزنامه'!$H$58</f>
        <v>18</v>
      </c>
    </row>
    <row r="522" spans="8:16" ht="12">
      <c r="H522" s="85">
        <f t="shared" si="41"/>
        <v>11400</v>
      </c>
      <c r="I522" s="80" t="str">
        <f t="shared" si="40"/>
        <v>بد</v>
      </c>
      <c r="J522" s="80">
        <f>IF(H501='دفتر روزنامه'!$F$62,'دفتر روزنامه'!$C$62,0)</f>
        <v>0</v>
      </c>
      <c r="K522" s="80">
        <f>IF(H501='دفتر روزنامه'!$F$61,'دفتر روزنامه'!$D$61,0)</f>
        <v>0</v>
      </c>
      <c r="L522" s="112"/>
      <c r="M522" s="80" t="str">
        <f>IF(H501='دفتر روزنامه'!$F$61,'دفتر روزنامه'!$G$63,IF(H501='دفتر روزنامه'!$F$62,'دفتر روزنامه'!$G$63,"ـــــ"))</f>
        <v>ـــــ</v>
      </c>
      <c r="N522" s="156"/>
      <c r="O522" s="154"/>
      <c r="P522" s="88">
        <f>'دفتر روزنامه'!$H$61</f>
        <v>19</v>
      </c>
    </row>
    <row r="523" spans="8:16" ht="12.75" thickBot="1">
      <c r="H523" s="85">
        <f t="shared" si="41"/>
        <v>11400</v>
      </c>
      <c r="I523" s="80" t="str">
        <f t="shared" si="40"/>
        <v>بد</v>
      </c>
      <c r="J523" s="80">
        <f>IF(H501='دفتر روزنامه'!$F$65,'دفتر روزنامه'!$C$65,0)</f>
        <v>0</v>
      </c>
      <c r="K523" s="80">
        <f>IF(H501='دفتر روزنامه'!$F$64,'دفتر روزنامه'!$D$64,0)</f>
        <v>0</v>
      </c>
      <c r="L523" s="112"/>
      <c r="M523" s="80" t="str">
        <f>IF(H501='دفتر روزنامه'!$F$64,'دفتر روزنامه'!$G$66,IF(H501='دفتر روزنامه'!$F$65,'دفتر روزنامه'!$G$66,"ـــــ"))</f>
        <v>ـــــ</v>
      </c>
      <c r="N523" s="159"/>
      <c r="O523" s="152"/>
      <c r="P523" s="88">
        <f>'دفتر روزنامه'!$H$64</f>
        <v>20</v>
      </c>
    </row>
    <row r="524" spans="8:16" ht="12.75" thickBot="1">
      <c r="H524" s="91">
        <f>H523</f>
        <v>11400</v>
      </c>
      <c r="I524" s="102"/>
      <c r="J524" s="103"/>
      <c r="K524" s="103"/>
      <c r="L524" s="102"/>
      <c r="M524" s="102"/>
      <c r="N524" s="92"/>
      <c r="O524" s="92"/>
      <c r="P524" s="94"/>
    </row>
    <row r="531" spans="10:12" ht="28.5" thickBot="1">
      <c r="J531" s="170" t="s">
        <v>23</v>
      </c>
      <c r="K531" s="170"/>
      <c r="L531" s="170"/>
    </row>
    <row r="532" spans="8:16" ht="23.25">
      <c r="H532" s="66">
        <v>54</v>
      </c>
      <c r="I532" s="67" t="s">
        <v>3</v>
      </c>
      <c r="J532" s="68"/>
      <c r="K532" s="171" t="s">
        <v>26</v>
      </c>
      <c r="L532" s="171"/>
      <c r="M532" s="171"/>
      <c r="N532" s="98" t="s">
        <v>57</v>
      </c>
      <c r="O532" s="160" t="s">
        <v>24</v>
      </c>
      <c r="P532" s="162" t="s">
        <v>14</v>
      </c>
    </row>
    <row r="533" spans="8:16" ht="33">
      <c r="H533" s="168" t="s">
        <v>20</v>
      </c>
      <c r="I533" s="169" t="s">
        <v>19</v>
      </c>
      <c r="J533" s="169" t="s">
        <v>7</v>
      </c>
      <c r="K533" s="169" t="s">
        <v>6</v>
      </c>
      <c r="L533" s="172" t="s">
        <v>15</v>
      </c>
      <c r="M533" s="169" t="s">
        <v>2</v>
      </c>
      <c r="N533" s="99"/>
      <c r="O533" s="161"/>
      <c r="P533" s="163"/>
    </row>
    <row r="534" spans="8:16" ht="12">
      <c r="H534" s="168"/>
      <c r="I534" s="169"/>
      <c r="J534" s="169"/>
      <c r="K534" s="169"/>
      <c r="L534" s="173"/>
      <c r="M534" s="169"/>
      <c r="N534" s="166"/>
      <c r="O534" s="167"/>
      <c r="P534" s="164"/>
    </row>
    <row r="535" spans="8:16" ht="12">
      <c r="H535" s="85">
        <f>K535-J535</f>
        <v>0</v>
      </c>
      <c r="I535" s="80" t="str">
        <f>IF(H535&gt;J535,"بد",IF(H535=0,"ــــ","بس"))</f>
        <v>ــــ</v>
      </c>
      <c r="J535" s="80">
        <f>IF(H532='دفتر روزنامه'!$F$8,'دفتر روزنامه'!$C$8,0)</f>
        <v>0</v>
      </c>
      <c r="K535" s="80">
        <f>IF(H532='دفتر روزنامه'!$F$7,'دفتر روزنامه'!$D$7,0)</f>
        <v>0</v>
      </c>
      <c r="L535" s="112">
        <f>'دفتر روزنامه'!C516</f>
        <v>0</v>
      </c>
      <c r="M535" s="80" t="str">
        <f>IF(H532='دفتر روزنامه'!$F$7,'دفتر روزنامه'!$G$9,"ـــــ")</f>
        <v>ـــــ</v>
      </c>
      <c r="N535" s="155"/>
      <c r="O535" s="165"/>
      <c r="P535" s="88">
        <f>'دفتر روزنامه'!$H$7</f>
        <v>1</v>
      </c>
    </row>
    <row r="536" spans="8:16" ht="12">
      <c r="H536" s="85">
        <f>H535-J536+K536</f>
        <v>0</v>
      </c>
      <c r="I536" s="80" t="str">
        <f aca="true" t="shared" si="42" ref="I536:I554">IF(H536&gt;J536,"بد",IF(H536=0,"ــــ","بس"))</f>
        <v>ــــ</v>
      </c>
      <c r="J536" s="80">
        <f>IF(H532='دفتر روزنامه'!$F$11,'دفتر روزنامه'!$C$11,0)</f>
        <v>0</v>
      </c>
      <c r="K536" s="80">
        <f>IF(H532='دفتر روزنامه'!$F$10,'دفتر روزنامه'!$D$10,0)</f>
        <v>0</v>
      </c>
      <c r="L536" s="112"/>
      <c r="M536" s="80" t="str">
        <f>IF(H532='دفتر روزنامه'!$F$10,'دفتر روزنامه'!$G$12,IF(H532='دفتر روزنامه'!$F$11,'دفتر روزنامه'!$G$12,"ـــــ"))</f>
        <v>ـــــ</v>
      </c>
      <c r="N536" s="156"/>
      <c r="O536" s="154"/>
      <c r="P536" s="89">
        <f>'دفتر روزنامه'!$H$10</f>
        <v>2</v>
      </c>
    </row>
    <row r="537" spans="8:16" ht="12">
      <c r="H537" s="85">
        <f aca="true" t="shared" si="43" ref="H537:H554">H536-J537+K537</f>
        <v>0</v>
      </c>
      <c r="I537" s="80" t="str">
        <f t="shared" si="42"/>
        <v>ــــ</v>
      </c>
      <c r="J537" s="80">
        <f>IF(H532='دفتر روزنامه'!$F$14,'دفتر روزنامه'!$C$14,0)</f>
        <v>0</v>
      </c>
      <c r="K537" s="80">
        <f>IF(H532='دفتر روزنامه'!$F$13,'دفتر روزنامه'!$D$13,0)</f>
        <v>0</v>
      </c>
      <c r="L537" s="112"/>
      <c r="M537" s="80" t="str">
        <f>IF(H532='دفتر روزنامه'!$F$13,'دفتر روزنامه'!$G$15,IF(H532='دفتر روزنامه'!$F$14,'دفتر روزنامه'!$G$15,"ـــــ"))</f>
        <v>ـــــ</v>
      </c>
      <c r="N537" s="156"/>
      <c r="O537" s="154"/>
      <c r="P537" s="88">
        <f>'دفتر روزنامه'!$H$13</f>
        <v>3</v>
      </c>
    </row>
    <row r="538" spans="8:16" ht="12">
      <c r="H538" s="85">
        <f t="shared" si="43"/>
        <v>0</v>
      </c>
      <c r="I538" s="80" t="str">
        <f t="shared" si="42"/>
        <v>ــــ</v>
      </c>
      <c r="J538" s="80">
        <f>IF(H532='دفتر روزنامه'!$F$17,'دفتر روزنامه'!$C$17,0)</f>
        <v>0</v>
      </c>
      <c r="K538" s="80">
        <f>IF(H532='دفتر روزنامه'!$F$16,'دفتر روزنامه'!$D$16,0)</f>
        <v>0</v>
      </c>
      <c r="L538" s="112"/>
      <c r="M538" s="80" t="str">
        <f>IF(H532='دفتر روزنامه'!$F$16,'دفتر روزنامه'!$G$18,IF(H532='دفتر روزنامه'!$F$17,'دفتر روزنامه'!$G$18,"ـــــ"))</f>
        <v>ـــــ</v>
      </c>
      <c r="N538" s="156"/>
      <c r="O538" s="154"/>
      <c r="P538" s="88">
        <f>'دفتر روزنامه'!$H$16</f>
        <v>4</v>
      </c>
    </row>
    <row r="539" spans="8:16" ht="12">
      <c r="H539" s="85">
        <f t="shared" si="43"/>
        <v>0</v>
      </c>
      <c r="I539" s="80" t="str">
        <f t="shared" si="42"/>
        <v>ــــ</v>
      </c>
      <c r="J539" s="80">
        <f>IF(H532='دفتر روزنامه'!$F$20,'دفتر روزنامه'!$C$20,0)</f>
        <v>0</v>
      </c>
      <c r="K539" s="80">
        <f>IF(H532='دفتر روزنامه'!$F$19,'دفتر روزنامه'!$D$19,0)</f>
        <v>0</v>
      </c>
      <c r="L539" s="112"/>
      <c r="M539" s="80" t="str">
        <f>IF(H532='دفتر روزنامه'!$F$19,'دفتر روزنامه'!$G$21,IF(H532='دفتر روزنامه'!$F$20,'دفتر روزنامه'!$G$21,"ـــــ"))</f>
        <v>ـــــ</v>
      </c>
      <c r="N539" s="156"/>
      <c r="O539" s="154"/>
      <c r="P539" s="88">
        <f>'دفتر روزنامه'!$H$19</f>
        <v>5</v>
      </c>
    </row>
    <row r="540" spans="8:16" ht="12">
      <c r="H540" s="85">
        <f t="shared" si="43"/>
        <v>0</v>
      </c>
      <c r="I540" s="80" t="str">
        <f t="shared" si="42"/>
        <v>ــــ</v>
      </c>
      <c r="J540" s="80">
        <f>IF(H532='دفتر روزنامه'!$F$23,'دفتر روزنامه'!$C$23,0)</f>
        <v>0</v>
      </c>
      <c r="K540" s="80">
        <f>IF(H532='دفتر روزنامه'!$F$22,'دفتر روزنامه'!$D$22,0)</f>
        <v>0</v>
      </c>
      <c r="L540" s="112"/>
      <c r="M540" s="80" t="str">
        <f>IF(H532='دفتر روزنامه'!$F$22,'دفتر روزنامه'!$G$24,IF(H532='دفتر روزنامه'!$F$23,'دفتر روزنامه'!$G$24,"ـــــ"))</f>
        <v>ـــــ</v>
      </c>
      <c r="N540" s="156"/>
      <c r="O540" s="154"/>
      <c r="P540" s="88">
        <f>'دفتر روزنامه'!$H$22</f>
        <v>6</v>
      </c>
    </row>
    <row r="541" spans="8:16" ht="12">
      <c r="H541" s="85">
        <f t="shared" si="43"/>
        <v>0</v>
      </c>
      <c r="I541" s="80" t="str">
        <f t="shared" si="42"/>
        <v>ــــ</v>
      </c>
      <c r="J541" s="80">
        <f>IF(H532='دفتر روزنامه'!$F$26,'دفتر روزنامه'!$C$26,0)</f>
        <v>0</v>
      </c>
      <c r="K541" s="80">
        <f>IF(H532='دفتر روزنامه'!$F$25,'دفتر روزنامه'!$D$25,0)</f>
        <v>0</v>
      </c>
      <c r="L541" s="112"/>
      <c r="M541" s="80" t="str">
        <f>IF(H532='دفتر روزنامه'!$F$25,'دفتر روزنامه'!$G$27,IF(H532='دفتر روزنامه'!$F$26,'دفتر روزنامه'!$G$27,"ـــــ"))</f>
        <v>ـــــ</v>
      </c>
      <c r="N541" s="156"/>
      <c r="O541" s="154"/>
      <c r="P541" s="88">
        <f>'دفتر روزنامه'!$H$25</f>
        <v>7</v>
      </c>
    </row>
    <row r="542" spans="8:16" ht="12">
      <c r="H542" s="85">
        <f t="shared" si="43"/>
        <v>0</v>
      </c>
      <c r="I542" s="80" t="str">
        <f t="shared" si="42"/>
        <v>ــــ</v>
      </c>
      <c r="J542" s="80">
        <f>IF(H532='دفتر روزنامه'!$F$29,'دفتر روزنامه'!$C$29,0)</f>
        <v>0</v>
      </c>
      <c r="K542" s="80">
        <f>IF(H532='دفتر روزنامه'!$F$28,'دفتر روزنامه'!$D$28,0)</f>
        <v>0</v>
      </c>
      <c r="L542" s="112"/>
      <c r="M542" s="80" t="str">
        <f>IF(H532='دفتر روزنامه'!$F$28,'دفتر روزنامه'!$G$30,IF(H532='دفتر روزنامه'!$F$29,'دفتر روزنامه'!$G$30,"ـــــ"))</f>
        <v>ـــــ</v>
      </c>
      <c r="N542" s="156"/>
      <c r="O542" s="154"/>
      <c r="P542" s="88">
        <f>'دفتر روزنامه'!$H$28</f>
        <v>8</v>
      </c>
    </row>
    <row r="543" spans="8:16" ht="12">
      <c r="H543" s="85">
        <f t="shared" si="43"/>
        <v>0</v>
      </c>
      <c r="I543" s="80" t="str">
        <f t="shared" si="42"/>
        <v>ــــ</v>
      </c>
      <c r="J543" s="80">
        <f>IF(H532='دفتر روزنامه'!$F$32,'دفتر روزنامه'!$C$32,0)</f>
        <v>0</v>
      </c>
      <c r="K543" s="80">
        <f>IF(H532='دفتر روزنامه'!$F$31,'دفتر روزنامه'!$D$31,0)</f>
        <v>0</v>
      </c>
      <c r="L543" s="112"/>
      <c r="M543" s="80" t="str">
        <f>IF(H532='دفتر روزنامه'!$F$31,'دفتر روزنامه'!$G$33,IF(H532='دفتر روزنامه'!$F$32,'دفتر روزنامه'!$G$33,"ـــــ"))</f>
        <v>ـــــ</v>
      </c>
      <c r="N543" s="156"/>
      <c r="O543" s="154"/>
      <c r="P543" s="88">
        <f>'دفتر روزنامه'!$H$31</f>
        <v>9</v>
      </c>
    </row>
    <row r="544" spans="8:16" ht="12">
      <c r="H544" s="85">
        <f t="shared" si="43"/>
        <v>0</v>
      </c>
      <c r="I544" s="80" t="str">
        <f t="shared" si="42"/>
        <v>ــــ</v>
      </c>
      <c r="J544" s="80">
        <f>IF(H532='دفتر روزنامه'!$F$35,'دفتر روزنامه'!$C$35,0)</f>
        <v>0</v>
      </c>
      <c r="K544" s="80">
        <f>IF(H532='دفتر روزنامه'!$F$34,'دفتر روزنامه'!$D$34,0)</f>
        <v>0</v>
      </c>
      <c r="L544" s="112"/>
      <c r="M544" s="80" t="str">
        <f>IF(H532='دفتر روزنامه'!$F$34,'دفتر روزنامه'!$G$36,IF(H532='دفتر روزنامه'!$F$35,'دفتر روزنامه'!$G$36,"ـــــ"))</f>
        <v>ـــــ</v>
      </c>
      <c r="N544" s="156"/>
      <c r="O544" s="154"/>
      <c r="P544" s="88">
        <f>'دفتر روزنامه'!$H$34</f>
        <v>10</v>
      </c>
    </row>
    <row r="545" spans="8:16" ht="12">
      <c r="H545" s="85">
        <f t="shared" si="43"/>
        <v>0</v>
      </c>
      <c r="I545" s="80" t="str">
        <f t="shared" si="42"/>
        <v>ــــ</v>
      </c>
      <c r="J545" s="80">
        <f>IF(H532='دفتر روزنامه'!$F$38,'دفتر روزنامه'!$C$38,0)</f>
        <v>0</v>
      </c>
      <c r="K545" s="80">
        <f>IF(H532='دفتر روزنامه'!$F$37,'دفتر روزنامه'!$D$37,0)</f>
        <v>0</v>
      </c>
      <c r="L545" s="112"/>
      <c r="M545" s="80" t="str">
        <f>IF(H532='دفتر روزنامه'!$F$37,'دفتر روزنامه'!$G$39,IF(H532='دفتر روزنامه'!$F$38,'دفتر روزنامه'!$G$39,"ـــــ"))</f>
        <v>ـــــ</v>
      </c>
      <c r="N545" s="156"/>
      <c r="O545" s="154"/>
      <c r="P545" s="88">
        <f>'دفتر روزنامه'!$H$37</f>
        <v>11</v>
      </c>
    </row>
    <row r="546" spans="8:16" ht="12">
      <c r="H546" s="85">
        <f t="shared" si="43"/>
        <v>0</v>
      </c>
      <c r="I546" s="80" t="str">
        <f t="shared" si="42"/>
        <v>ــــ</v>
      </c>
      <c r="J546" s="80">
        <f>IF(H532='دفتر روزنامه'!$F$41,'دفتر روزنامه'!$C$41,0)</f>
        <v>0</v>
      </c>
      <c r="K546" s="80">
        <f>IF(H532='دفتر روزنامه'!$F$40,'دفتر روزنامه'!$D$40,0)</f>
        <v>0</v>
      </c>
      <c r="L546" s="112"/>
      <c r="M546" s="80" t="str">
        <f>IF(H532='دفتر روزنامه'!$F$40,'دفتر روزنامه'!$G$42,IF(H532='دفتر روزنامه'!$F$41,'دفتر روزنامه'!$G$42,"ـــــ"))</f>
        <v>ـــــ</v>
      </c>
      <c r="N546" s="156"/>
      <c r="O546" s="154"/>
      <c r="P546" s="88">
        <f>'دفتر روزنامه'!$H$40</f>
        <v>12</v>
      </c>
    </row>
    <row r="547" spans="8:16" ht="12">
      <c r="H547" s="85">
        <f t="shared" si="43"/>
        <v>0</v>
      </c>
      <c r="I547" s="80" t="str">
        <f t="shared" si="42"/>
        <v>ــــ</v>
      </c>
      <c r="J547" s="80">
        <f>IF(H532='دفتر روزنامه'!$F$44,'دفتر روزنامه'!$C$44,0)</f>
        <v>0</v>
      </c>
      <c r="K547" s="80">
        <f>IF(H532='دفتر روزنامه'!$F$43,'دفتر روزنامه'!$D$43,0)</f>
        <v>0</v>
      </c>
      <c r="L547" s="112"/>
      <c r="M547" s="80" t="str">
        <f>IF(H532='دفتر روزنامه'!$F$43,'دفتر روزنامه'!$G$45,IF(H532='دفتر روزنامه'!$F$44,'دفتر روزنامه'!$G$45,"ـــــ"))</f>
        <v>ـــــ</v>
      </c>
      <c r="N547" s="156"/>
      <c r="O547" s="154"/>
      <c r="P547" s="88">
        <f>'دفتر روزنامه'!$H$43</f>
        <v>13</v>
      </c>
    </row>
    <row r="548" spans="8:16" ht="12">
      <c r="H548" s="85">
        <f t="shared" si="43"/>
        <v>0</v>
      </c>
      <c r="I548" s="80" t="str">
        <f t="shared" si="42"/>
        <v>ــــ</v>
      </c>
      <c r="J548" s="80">
        <f>IF(H532='دفتر روزنامه'!$F$47,'دفتر روزنامه'!$C$47,0)</f>
        <v>0</v>
      </c>
      <c r="K548" s="80">
        <f>IF(H532='دفتر روزنامه'!$F$46,'دفتر روزنامه'!$D$46,0)</f>
        <v>0</v>
      </c>
      <c r="L548" s="112"/>
      <c r="M548" s="80" t="str">
        <f>IF(H532='دفتر روزنامه'!$F$46,'دفتر روزنامه'!$G$48,IF(H532='دفتر روزنامه'!$F$47,'دفتر روزنامه'!$G$48,"ـــــ"))</f>
        <v>ـــــ</v>
      </c>
      <c r="N548" s="156"/>
      <c r="O548" s="154"/>
      <c r="P548" s="88">
        <f>'دفتر روزنامه'!$H$46</f>
        <v>14</v>
      </c>
    </row>
    <row r="549" spans="8:16" ht="12">
      <c r="H549" s="85">
        <f t="shared" si="43"/>
        <v>0</v>
      </c>
      <c r="I549" s="80" t="str">
        <f t="shared" si="42"/>
        <v>ــــ</v>
      </c>
      <c r="J549" s="80">
        <f>IF(H532='دفتر روزنامه'!$F$50,'دفتر روزنامه'!$C$50,0)</f>
        <v>0</v>
      </c>
      <c r="K549" s="80">
        <f>IF(H532='دفتر روزنامه'!$F$49,'دفتر روزنامه'!$D$49,0)</f>
        <v>0</v>
      </c>
      <c r="L549" s="112"/>
      <c r="M549" s="80" t="str">
        <f>IF(H532='دفتر روزنامه'!$F$49,'دفتر روزنامه'!$G$51,IF(H532='دفتر روزنامه'!$F$50,'دفتر روزنامه'!$G$51,"ـــــ"))</f>
        <v>ـــــ</v>
      </c>
      <c r="N549" s="156"/>
      <c r="O549" s="154"/>
      <c r="P549" s="88">
        <f>'دفتر روزنامه'!$H$49</f>
        <v>15</v>
      </c>
    </row>
    <row r="550" spans="8:16" ht="12">
      <c r="H550" s="85">
        <f t="shared" si="43"/>
        <v>0</v>
      </c>
      <c r="I550" s="80" t="str">
        <f t="shared" si="42"/>
        <v>ــــ</v>
      </c>
      <c r="J550" s="80">
        <f>IF(H532='دفتر روزنامه'!$F$53,'دفتر روزنامه'!$C$53,0)</f>
        <v>0</v>
      </c>
      <c r="K550" s="80">
        <f>IF(H532='دفتر روزنامه'!$F$52,'دفتر روزنامه'!$D$52,0)</f>
        <v>0</v>
      </c>
      <c r="L550" s="112"/>
      <c r="M550" s="80" t="str">
        <f>IF(H532='دفتر روزنامه'!$F$52,'دفتر روزنامه'!$G$54,IF(H532='دفتر روزنامه'!$F$53,'دفتر روزنامه'!$G$54,"ـــــ"))</f>
        <v>ـــــ</v>
      </c>
      <c r="N550" s="156"/>
      <c r="O550" s="154"/>
      <c r="P550" s="88">
        <f>'دفتر روزنامه'!$H$52</f>
        <v>16</v>
      </c>
    </row>
    <row r="551" spans="8:16" ht="12">
      <c r="H551" s="85">
        <f t="shared" si="43"/>
        <v>1900</v>
      </c>
      <c r="I551" s="80" t="str">
        <f t="shared" si="42"/>
        <v>بد</v>
      </c>
      <c r="J551" s="80">
        <f>IF(H532='دفتر روزنامه'!$F$56,'دفتر روزنامه'!$C$56,0)</f>
        <v>0</v>
      </c>
      <c r="K551" s="80">
        <f>IF(H532='دفتر روزنامه'!$F$55,'دفتر روزنامه'!$D$55,0)</f>
        <v>1900</v>
      </c>
      <c r="L551" s="112"/>
      <c r="M551" s="80" t="str">
        <f>IF(H532='دفتر روزنامه'!$F$55,'دفتر روزنامه'!$G$57,IF(H532='دفتر روزنامه'!$F$56,'دفتر روزنامه'!$G$57,"ـــــ"))</f>
        <v>بابت پرداخت هزینه آب و برق</v>
      </c>
      <c r="N551" s="156"/>
      <c r="O551" s="154"/>
      <c r="P551" s="88">
        <f>'دفتر روزنامه'!$H$55</f>
        <v>17</v>
      </c>
    </row>
    <row r="552" spans="8:16" ht="12">
      <c r="H552" s="85">
        <f t="shared" si="43"/>
        <v>1900</v>
      </c>
      <c r="I552" s="80" t="str">
        <f t="shared" si="42"/>
        <v>بد</v>
      </c>
      <c r="J552" s="80">
        <f>IF(H532='دفتر روزنامه'!$F$59,'دفتر روزنامه'!$C$59,0)</f>
        <v>0</v>
      </c>
      <c r="K552" s="80">
        <f>IF(H532='دفتر روزنامه'!$F$58,'دفتر روزنامه'!$D$58,0)</f>
        <v>0</v>
      </c>
      <c r="L552" s="112"/>
      <c r="M552" s="80" t="str">
        <f>IF(H532='دفتر روزنامه'!$F$58,'دفتر روزنامه'!$G$60,IF(H532='دفتر روزنامه'!$F$59,'دفتر روزنامه'!$G$60,"ـــــ"))</f>
        <v>ـــــ</v>
      </c>
      <c r="N552" s="156"/>
      <c r="O552" s="154"/>
      <c r="P552" s="88">
        <f>'دفتر روزنامه'!$H$58</f>
        <v>18</v>
      </c>
    </row>
    <row r="553" spans="8:16" ht="12">
      <c r="H553" s="85">
        <f t="shared" si="43"/>
        <v>1900</v>
      </c>
      <c r="I553" s="80" t="str">
        <f t="shared" si="42"/>
        <v>بد</v>
      </c>
      <c r="J553" s="80">
        <f>IF(H532='دفتر روزنامه'!$F$62,'دفتر روزنامه'!$C$62,0)</f>
        <v>0</v>
      </c>
      <c r="K553" s="80">
        <f>IF(H532='دفتر روزنامه'!$F$61,'دفتر روزنامه'!$D$61,0)</f>
        <v>0</v>
      </c>
      <c r="L553" s="112"/>
      <c r="M553" s="80" t="str">
        <f>IF(H532='دفتر روزنامه'!$F$61,'دفتر روزنامه'!$G$63,IF(H532='دفتر روزنامه'!$F$62,'دفتر روزنامه'!$G$63,"ـــــ"))</f>
        <v>ـــــ</v>
      </c>
      <c r="N553" s="156"/>
      <c r="O553" s="154"/>
      <c r="P553" s="88">
        <f>'دفتر روزنامه'!$H$61</f>
        <v>19</v>
      </c>
    </row>
    <row r="554" spans="8:16" ht="12.75" thickBot="1">
      <c r="H554" s="85">
        <f t="shared" si="43"/>
        <v>1900</v>
      </c>
      <c r="I554" s="80" t="str">
        <f t="shared" si="42"/>
        <v>بد</v>
      </c>
      <c r="J554" s="80">
        <f>IF(H532='دفتر روزنامه'!$F$65,'دفتر روزنامه'!$C$65,0)</f>
        <v>0</v>
      </c>
      <c r="K554" s="80">
        <f>IF(H532='دفتر روزنامه'!$F$64,'دفتر روزنامه'!$D$64,0)</f>
        <v>0</v>
      </c>
      <c r="L554" s="112"/>
      <c r="M554" s="80" t="str">
        <f>IF(H532='دفتر روزنامه'!$F$64,'دفتر روزنامه'!$G$66,IF(H532='دفتر روزنامه'!$F$65,'دفتر روزنامه'!$G$66,"ـــــ"))</f>
        <v>ـــــ</v>
      </c>
      <c r="N554" s="159"/>
      <c r="O554" s="152"/>
      <c r="P554" s="88">
        <f>'دفتر روزنامه'!$H$64</f>
        <v>20</v>
      </c>
    </row>
    <row r="555" spans="8:16" ht="12.75" thickBot="1">
      <c r="H555" s="91">
        <f>H554</f>
        <v>1900</v>
      </c>
      <c r="I555" s="102"/>
      <c r="J555" s="103"/>
      <c r="K555" s="103"/>
      <c r="L555" s="102"/>
      <c r="M555" s="102"/>
      <c r="N555" s="92"/>
      <c r="O555" s="92"/>
      <c r="P555" s="94"/>
    </row>
    <row r="561" spans="10:12" ht="28.5" thickBot="1">
      <c r="J561" s="170" t="s">
        <v>23</v>
      </c>
      <c r="K561" s="170"/>
      <c r="L561" s="170"/>
    </row>
    <row r="562" spans="8:16" ht="23.25">
      <c r="H562" s="66">
        <v>55</v>
      </c>
      <c r="I562" s="67" t="s">
        <v>3</v>
      </c>
      <c r="J562" s="68"/>
      <c r="K562" s="171" t="s">
        <v>26</v>
      </c>
      <c r="L562" s="171"/>
      <c r="M562" s="171"/>
      <c r="N562" s="98" t="s">
        <v>60</v>
      </c>
      <c r="O562" s="160" t="s">
        <v>24</v>
      </c>
      <c r="P562" s="162" t="s">
        <v>14</v>
      </c>
    </row>
    <row r="563" spans="8:16" ht="33">
      <c r="H563" s="168" t="s">
        <v>20</v>
      </c>
      <c r="I563" s="169" t="s">
        <v>19</v>
      </c>
      <c r="J563" s="169" t="s">
        <v>7</v>
      </c>
      <c r="K563" s="169" t="s">
        <v>6</v>
      </c>
      <c r="L563" s="172" t="s">
        <v>15</v>
      </c>
      <c r="M563" s="169" t="s">
        <v>2</v>
      </c>
      <c r="N563" s="99"/>
      <c r="O563" s="161"/>
      <c r="P563" s="163"/>
    </row>
    <row r="564" spans="8:16" ht="12">
      <c r="H564" s="168"/>
      <c r="I564" s="169"/>
      <c r="J564" s="169"/>
      <c r="K564" s="169"/>
      <c r="L564" s="173"/>
      <c r="M564" s="169"/>
      <c r="N564" s="166"/>
      <c r="O564" s="167"/>
      <c r="P564" s="164"/>
    </row>
    <row r="565" spans="8:16" ht="12">
      <c r="H565" s="85">
        <f>K565-J565</f>
        <v>0</v>
      </c>
      <c r="I565" s="80" t="str">
        <f>IF(H565&gt;J565,"بد",IF(H565=0,"ــــ","بس"))</f>
        <v>ــــ</v>
      </c>
      <c r="J565" s="80">
        <f>IF(H562='دفتر روزنامه'!$F$8,'دفتر روزنامه'!$C$8,0)</f>
        <v>0</v>
      </c>
      <c r="K565" s="80">
        <f>IF(H562='دفتر روزنامه'!$F$7,'دفتر روزنامه'!$D$7,0)</f>
        <v>0</v>
      </c>
      <c r="L565" s="112">
        <f>'دفتر روزنامه'!C546</f>
        <v>0</v>
      </c>
      <c r="M565" s="80" t="str">
        <f>IF(H562='دفتر روزنامه'!$F$7,'دفتر روزنامه'!$G$9,"ـــــ")</f>
        <v>ـــــ</v>
      </c>
      <c r="N565" s="155"/>
      <c r="O565" s="165"/>
      <c r="P565" s="88">
        <f>'دفتر روزنامه'!$H$7</f>
        <v>1</v>
      </c>
    </row>
    <row r="566" spans="8:16" ht="12">
      <c r="H566" s="85">
        <f>H565-J566+K566</f>
        <v>0</v>
      </c>
      <c r="I566" s="80" t="str">
        <f aca="true" t="shared" si="44" ref="I566:I584">IF(H566&gt;J566,"بد",IF(H566=0,"ــــ","بس"))</f>
        <v>ــــ</v>
      </c>
      <c r="J566" s="80">
        <f>IF(H562='دفتر روزنامه'!$F$11,'دفتر روزنامه'!$C$11,0)</f>
        <v>0</v>
      </c>
      <c r="K566" s="80">
        <f>IF(H562='دفتر روزنامه'!$F$10,'دفتر روزنامه'!$D$10,0)</f>
        <v>0</v>
      </c>
      <c r="L566" s="112"/>
      <c r="M566" s="80" t="str">
        <f>IF(H562='دفتر روزنامه'!$F$10,'دفتر روزنامه'!$G$12,IF(H562='دفتر روزنامه'!$F$11,'دفتر روزنامه'!$G$12,"ـــــ"))</f>
        <v>ـــــ</v>
      </c>
      <c r="N566" s="156"/>
      <c r="O566" s="154"/>
      <c r="P566" s="89">
        <f>'دفتر روزنامه'!$H$10</f>
        <v>2</v>
      </c>
    </row>
    <row r="567" spans="8:16" ht="12">
      <c r="H567" s="85">
        <f aca="true" t="shared" si="45" ref="H567:H584">H566-J567+K567</f>
        <v>0</v>
      </c>
      <c r="I567" s="80" t="str">
        <f t="shared" si="44"/>
        <v>ــــ</v>
      </c>
      <c r="J567" s="80">
        <f>IF(H562='دفتر روزنامه'!$F$14,'دفتر روزنامه'!$C$14,0)</f>
        <v>0</v>
      </c>
      <c r="K567" s="80">
        <f>IF(H562='دفتر روزنامه'!$F$13,'دفتر روزنامه'!$D$13,0)</f>
        <v>0</v>
      </c>
      <c r="L567" s="112"/>
      <c r="M567" s="80" t="str">
        <f>IF(H562='دفتر روزنامه'!$F$13,'دفتر روزنامه'!$G$15,IF(H562='دفتر روزنامه'!$F$14,'دفتر روزنامه'!$G$15,"ـــــ"))</f>
        <v>ـــــ</v>
      </c>
      <c r="N567" s="156"/>
      <c r="O567" s="154"/>
      <c r="P567" s="88">
        <f>'دفتر روزنامه'!$H$13</f>
        <v>3</v>
      </c>
    </row>
    <row r="568" spans="8:16" ht="12">
      <c r="H568" s="85">
        <f t="shared" si="45"/>
        <v>0</v>
      </c>
      <c r="I568" s="80" t="str">
        <f t="shared" si="44"/>
        <v>ــــ</v>
      </c>
      <c r="J568" s="80">
        <f>IF(H562='دفتر روزنامه'!$F$17,'دفتر روزنامه'!$C$17,0)</f>
        <v>0</v>
      </c>
      <c r="K568" s="80">
        <f>IF(H562='دفتر روزنامه'!$F$16,'دفتر روزنامه'!$D$16,0)</f>
        <v>0</v>
      </c>
      <c r="L568" s="112"/>
      <c r="M568" s="80" t="str">
        <f>IF(H562='دفتر روزنامه'!$F$16,'دفتر روزنامه'!$G$18,IF(H562='دفتر روزنامه'!$F$17,'دفتر روزنامه'!$G$18,"ـــــ"))</f>
        <v>ـــــ</v>
      </c>
      <c r="N568" s="156"/>
      <c r="O568" s="154"/>
      <c r="P568" s="88">
        <f>'دفتر روزنامه'!$H$16</f>
        <v>4</v>
      </c>
    </row>
    <row r="569" spans="8:16" ht="12">
      <c r="H569" s="85">
        <f t="shared" si="45"/>
        <v>0</v>
      </c>
      <c r="I569" s="80" t="str">
        <f t="shared" si="44"/>
        <v>ــــ</v>
      </c>
      <c r="J569" s="80">
        <f>IF(H562='دفتر روزنامه'!$F$20,'دفتر روزنامه'!$C$20,0)</f>
        <v>0</v>
      </c>
      <c r="K569" s="80">
        <f>IF(H562='دفتر روزنامه'!$F$19,'دفتر روزنامه'!$D$19,0)</f>
        <v>0</v>
      </c>
      <c r="L569" s="112"/>
      <c r="M569" s="80" t="str">
        <f>IF(H562='دفتر روزنامه'!$F$19,'دفتر روزنامه'!$G$21,IF(H562='دفتر روزنامه'!$F$20,'دفتر روزنامه'!$G$21,"ـــــ"))</f>
        <v>ـــــ</v>
      </c>
      <c r="N569" s="156"/>
      <c r="O569" s="154"/>
      <c r="P569" s="88">
        <f>'دفتر روزنامه'!$H$19</f>
        <v>5</v>
      </c>
    </row>
    <row r="570" spans="8:16" ht="12">
      <c r="H570" s="85">
        <f t="shared" si="45"/>
        <v>0</v>
      </c>
      <c r="I570" s="80" t="str">
        <f t="shared" si="44"/>
        <v>ــــ</v>
      </c>
      <c r="J570" s="80">
        <f>IF(H562='دفتر روزنامه'!$F$23,'دفتر روزنامه'!$C$23,0)</f>
        <v>0</v>
      </c>
      <c r="K570" s="80">
        <f>IF(H562='دفتر روزنامه'!$F$22,'دفتر روزنامه'!$D$22,0)</f>
        <v>0</v>
      </c>
      <c r="L570" s="112"/>
      <c r="M570" s="80" t="str">
        <f>IF(H562='دفتر روزنامه'!$F$22,'دفتر روزنامه'!$G$24,IF(H562='دفتر روزنامه'!$F$23,'دفتر روزنامه'!$G$24,"ـــــ"))</f>
        <v>ـــــ</v>
      </c>
      <c r="N570" s="156"/>
      <c r="O570" s="154"/>
      <c r="P570" s="88">
        <f>'دفتر روزنامه'!$H$22</f>
        <v>6</v>
      </c>
    </row>
    <row r="571" spans="8:16" ht="12">
      <c r="H571" s="85">
        <f t="shared" si="45"/>
        <v>0</v>
      </c>
      <c r="I571" s="80" t="str">
        <f t="shared" si="44"/>
        <v>ــــ</v>
      </c>
      <c r="J571" s="80">
        <f>IF(H562='دفتر روزنامه'!$F$26,'دفتر روزنامه'!$C$26,0)</f>
        <v>0</v>
      </c>
      <c r="K571" s="80">
        <f>IF(H562='دفتر روزنامه'!$F$25,'دفتر روزنامه'!$D$25,0)</f>
        <v>0</v>
      </c>
      <c r="L571" s="112"/>
      <c r="M571" s="80" t="str">
        <f>IF(H562='دفتر روزنامه'!$F$25,'دفتر روزنامه'!$G$27,IF(H562='دفتر روزنامه'!$F$26,'دفتر روزنامه'!$G$27,"ـــــ"))</f>
        <v>ـــــ</v>
      </c>
      <c r="N571" s="156"/>
      <c r="O571" s="154"/>
      <c r="P571" s="88">
        <f>'دفتر روزنامه'!$H$25</f>
        <v>7</v>
      </c>
    </row>
    <row r="572" spans="8:16" ht="12">
      <c r="H572" s="85">
        <f t="shared" si="45"/>
        <v>0</v>
      </c>
      <c r="I572" s="80" t="str">
        <f t="shared" si="44"/>
        <v>ــــ</v>
      </c>
      <c r="J572" s="80">
        <f>IF(H562='دفتر روزنامه'!$F$29,'دفتر روزنامه'!$C$29,0)</f>
        <v>0</v>
      </c>
      <c r="K572" s="80">
        <f>IF(H562='دفتر روزنامه'!$F$28,'دفتر روزنامه'!$D$28,0)</f>
        <v>0</v>
      </c>
      <c r="L572" s="112"/>
      <c r="M572" s="80" t="str">
        <f>IF(H562='دفتر روزنامه'!$F$28,'دفتر روزنامه'!$G$30,IF(H562='دفتر روزنامه'!$F$29,'دفتر روزنامه'!$G$30,"ـــــ"))</f>
        <v>ـــــ</v>
      </c>
      <c r="N572" s="156"/>
      <c r="O572" s="154"/>
      <c r="P572" s="88">
        <f>'دفتر روزنامه'!$H$28</f>
        <v>8</v>
      </c>
    </row>
    <row r="573" spans="8:16" ht="12">
      <c r="H573" s="85">
        <f t="shared" si="45"/>
        <v>0</v>
      </c>
      <c r="I573" s="80" t="str">
        <f t="shared" si="44"/>
        <v>ــــ</v>
      </c>
      <c r="J573" s="80">
        <f>IF(H562='دفتر روزنامه'!$F$32,'دفتر روزنامه'!$C$32,0)</f>
        <v>0</v>
      </c>
      <c r="K573" s="80">
        <f>IF(H562='دفتر روزنامه'!$F$31,'دفتر روزنامه'!$D$31,0)</f>
        <v>0</v>
      </c>
      <c r="L573" s="112"/>
      <c r="M573" s="80" t="str">
        <f>IF(H562='دفتر روزنامه'!$F$31,'دفتر روزنامه'!$G$33,IF(H562='دفتر روزنامه'!$F$32,'دفتر روزنامه'!$G$33,"ـــــ"))</f>
        <v>ـــــ</v>
      </c>
      <c r="N573" s="156"/>
      <c r="O573" s="154"/>
      <c r="P573" s="88">
        <f>'دفتر روزنامه'!$H$31</f>
        <v>9</v>
      </c>
    </row>
    <row r="574" spans="8:16" ht="12">
      <c r="H574" s="85">
        <f t="shared" si="45"/>
        <v>0</v>
      </c>
      <c r="I574" s="80" t="str">
        <f t="shared" si="44"/>
        <v>ــــ</v>
      </c>
      <c r="J574" s="80">
        <f>IF(H562='دفتر روزنامه'!$F$35,'دفتر روزنامه'!$C$35,0)</f>
        <v>0</v>
      </c>
      <c r="K574" s="80">
        <f>IF(H562='دفتر روزنامه'!$F$34,'دفتر روزنامه'!$D$34,0)</f>
        <v>0</v>
      </c>
      <c r="L574" s="112"/>
      <c r="M574" s="80" t="str">
        <f>IF(H562='دفتر روزنامه'!$F$34,'دفتر روزنامه'!$G$36,IF(H562='دفتر روزنامه'!$F$35,'دفتر روزنامه'!$G$36,"ـــــ"))</f>
        <v>ـــــ</v>
      </c>
      <c r="N574" s="156"/>
      <c r="O574" s="154"/>
      <c r="P574" s="88">
        <f>'دفتر روزنامه'!$H$34</f>
        <v>10</v>
      </c>
    </row>
    <row r="575" spans="8:16" ht="12">
      <c r="H575" s="85">
        <f t="shared" si="45"/>
        <v>0</v>
      </c>
      <c r="I575" s="80" t="str">
        <f t="shared" si="44"/>
        <v>ــــ</v>
      </c>
      <c r="J575" s="80">
        <f>IF(H562='دفتر روزنامه'!$F$38,'دفتر روزنامه'!$C$38,0)</f>
        <v>0</v>
      </c>
      <c r="K575" s="80">
        <f>IF(H562='دفتر روزنامه'!$F$37,'دفتر روزنامه'!$D$37,0)</f>
        <v>0</v>
      </c>
      <c r="L575" s="112"/>
      <c r="M575" s="80" t="str">
        <f>IF(H562='دفتر روزنامه'!$F$37,'دفتر روزنامه'!$G$39,IF(H562='دفتر روزنامه'!$F$38,'دفتر روزنامه'!$G$39,"ـــــ"))</f>
        <v>ـــــ</v>
      </c>
      <c r="N575" s="156"/>
      <c r="O575" s="154"/>
      <c r="P575" s="88">
        <f>'دفتر روزنامه'!$H$37</f>
        <v>11</v>
      </c>
    </row>
    <row r="576" spans="8:16" ht="12">
      <c r="H576" s="85">
        <f t="shared" si="45"/>
        <v>0</v>
      </c>
      <c r="I576" s="80" t="str">
        <f t="shared" si="44"/>
        <v>ــــ</v>
      </c>
      <c r="J576" s="80">
        <f>IF(H562='دفتر روزنامه'!$F$41,'دفتر روزنامه'!$C$41,0)</f>
        <v>0</v>
      </c>
      <c r="K576" s="80">
        <f>IF(H562='دفتر روزنامه'!$F$40,'دفتر روزنامه'!$D$40,0)</f>
        <v>0</v>
      </c>
      <c r="L576" s="112"/>
      <c r="M576" s="80" t="str">
        <f>IF(H562='دفتر روزنامه'!$F$40,'دفتر روزنامه'!$G$42,IF(H562='دفتر روزنامه'!$F$41,'دفتر روزنامه'!$G$42,"ـــــ"))</f>
        <v>ـــــ</v>
      </c>
      <c r="N576" s="156"/>
      <c r="O576" s="154"/>
      <c r="P576" s="88">
        <f>'دفتر روزنامه'!$H$40</f>
        <v>12</v>
      </c>
    </row>
    <row r="577" spans="8:16" ht="12">
      <c r="H577" s="85">
        <f t="shared" si="45"/>
        <v>0</v>
      </c>
      <c r="I577" s="80" t="str">
        <f t="shared" si="44"/>
        <v>ــــ</v>
      </c>
      <c r="J577" s="80">
        <f>IF(H562='دفتر روزنامه'!$F$44,'دفتر روزنامه'!$C$44,0)</f>
        <v>0</v>
      </c>
      <c r="K577" s="80">
        <f>IF(H562='دفتر روزنامه'!$F$43,'دفتر روزنامه'!$D$43,0)</f>
        <v>0</v>
      </c>
      <c r="L577" s="112"/>
      <c r="M577" s="80" t="str">
        <f>IF(H562='دفتر روزنامه'!$F$43,'دفتر روزنامه'!$G$45,IF(H562='دفتر روزنامه'!$F$44,'دفتر روزنامه'!$G$45,"ـــــ"))</f>
        <v>ـــــ</v>
      </c>
      <c r="N577" s="156"/>
      <c r="O577" s="154"/>
      <c r="P577" s="88">
        <f>'دفتر روزنامه'!$H$43</f>
        <v>13</v>
      </c>
    </row>
    <row r="578" spans="8:16" ht="12">
      <c r="H578" s="85">
        <f t="shared" si="45"/>
        <v>0</v>
      </c>
      <c r="I578" s="80" t="str">
        <f t="shared" si="44"/>
        <v>ــــ</v>
      </c>
      <c r="J578" s="80">
        <f>IF(H562='دفتر روزنامه'!$F$47,'دفتر روزنامه'!$C$47,0)</f>
        <v>0</v>
      </c>
      <c r="K578" s="80">
        <f>IF(H562='دفتر روزنامه'!$F$46,'دفتر روزنامه'!$D$46,0)</f>
        <v>0</v>
      </c>
      <c r="L578" s="112"/>
      <c r="M578" s="80" t="str">
        <f>IF(H562='دفتر روزنامه'!$F$46,'دفتر روزنامه'!$G$48,IF(H562='دفتر روزنامه'!$F$47,'دفتر روزنامه'!$G$48,"ـــــ"))</f>
        <v>ـــــ</v>
      </c>
      <c r="N578" s="156"/>
      <c r="O578" s="154"/>
      <c r="P578" s="88">
        <f>'دفتر روزنامه'!$H$46</f>
        <v>14</v>
      </c>
    </row>
    <row r="579" spans="8:16" ht="12">
      <c r="H579" s="85">
        <f t="shared" si="45"/>
        <v>0</v>
      </c>
      <c r="I579" s="80" t="str">
        <f t="shared" si="44"/>
        <v>ــــ</v>
      </c>
      <c r="J579" s="80">
        <f>IF(H562='دفتر روزنامه'!$F$50,'دفتر روزنامه'!$C$50,0)</f>
        <v>0</v>
      </c>
      <c r="K579" s="80">
        <f>IF(H562='دفتر روزنامه'!$F$49,'دفتر روزنامه'!$D$49,0)</f>
        <v>0</v>
      </c>
      <c r="L579" s="112"/>
      <c r="M579" s="80" t="str">
        <f>IF(H562='دفتر روزنامه'!$F$49,'دفتر روزنامه'!$G$51,IF(H562='دفتر روزنامه'!$F$50,'دفتر روزنامه'!$G$51,"ـــــ"))</f>
        <v>ـــــ</v>
      </c>
      <c r="N579" s="156"/>
      <c r="O579" s="154"/>
      <c r="P579" s="88">
        <f>'دفتر روزنامه'!$H$49</f>
        <v>15</v>
      </c>
    </row>
    <row r="580" spans="8:16" ht="12">
      <c r="H580" s="85">
        <f t="shared" si="45"/>
        <v>0</v>
      </c>
      <c r="I580" s="80" t="str">
        <f t="shared" si="44"/>
        <v>ــــ</v>
      </c>
      <c r="J580" s="80">
        <f>IF(H562='دفتر روزنامه'!$F$53,'دفتر روزنامه'!$C$53,0)</f>
        <v>0</v>
      </c>
      <c r="K580" s="80">
        <f>IF(H562='دفتر روزنامه'!$F$52,'دفتر روزنامه'!$D$52,0)</f>
        <v>0</v>
      </c>
      <c r="L580" s="112"/>
      <c r="M580" s="80" t="str">
        <f>IF(H562='دفتر روزنامه'!$F$52,'دفتر روزنامه'!$G$54,IF(H562='دفتر روزنامه'!$F$53,'دفتر روزنامه'!$G$54,"ـــــ"))</f>
        <v>ـــــ</v>
      </c>
      <c r="N580" s="156"/>
      <c r="O580" s="154"/>
      <c r="P580" s="88">
        <f>'دفتر روزنامه'!$H$52</f>
        <v>16</v>
      </c>
    </row>
    <row r="581" spans="8:16" ht="12">
      <c r="H581" s="85">
        <f t="shared" si="45"/>
        <v>0</v>
      </c>
      <c r="I581" s="80" t="str">
        <f t="shared" si="44"/>
        <v>ــــ</v>
      </c>
      <c r="J581" s="80">
        <f>IF(H562='دفتر روزنامه'!$F$56,'دفتر روزنامه'!$C$56,0)</f>
        <v>0</v>
      </c>
      <c r="K581" s="80">
        <f>IF(H562='دفتر روزنامه'!$F$55,'دفتر روزنامه'!$D$55,0)</f>
        <v>0</v>
      </c>
      <c r="L581" s="112"/>
      <c r="M581" s="80" t="str">
        <f>IF(H562='دفتر روزنامه'!$F$55,'دفتر روزنامه'!$G$57,IF(H562='دفتر روزنامه'!$F$56,'دفتر روزنامه'!$G$57,"ـــــ"))</f>
        <v>ـــــ</v>
      </c>
      <c r="N581" s="156"/>
      <c r="O581" s="154"/>
      <c r="P581" s="88">
        <f>'دفتر روزنامه'!$H$55</f>
        <v>17</v>
      </c>
    </row>
    <row r="582" spans="8:16" ht="12">
      <c r="H582" s="85">
        <f t="shared" si="45"/>
        <v>0</v>
      </c>
      <c r="I582" s="80" t="str">
        <f t="shared" si="44"/>
        <v>ــــ</v>
      </c>
      <c r="J582" s="80">
        <f>IF(H562='دفتر روزنامه'!$F$59,'دفتر روزنامه'!$C$59,0)</f>
        <v>0</v>
      </c>
      <c r="K582" s="80">
        <f>IF(H562='دفتر روزنامه'!$F$58,'دفتر روزنامه'!$D$58,0)</f>
        <v>0</v>
      </c>
      <c r="L582" s="112"/>
      <c r="M582" s="80" t="str">
        <f>IF(H562='دفتر روزنامه'!$F$58,'دفتر روزنامه'!$G$60,IF(H562='دفتر روزنامه'!$F$59,'دفتر روزنامه'!$G$60,"ـــــ"))</f>
        <v>ـــــ</v>
      </c>
      <c r="N582" s="156"/>
      <c r="O582" s="154"/>
      <c r="P582" s="88">
        <f>'دفتر روزنامه'!$H$58</f>
        <v>18</v>
      </c>
    </row>
    <row r="583" spans="8:16" ht="12">
      <c r="H583" s="85">
        <f t="shared" si="45"/>
        <v>30000</v>
      </c>
      <c r="I583" s="80" t="str">
        <f t="shared" si="44"/>
        <v>بد</v>
      </c>
      <c r="J583" s="80">
        <f>IF(H562='دفتر روزنامه'!$F$62,'دفتر روزنامه'!$C$62,0)</f>
        <v>0</v>
      </c>
      <c r="K583" s="80">
        <f>IF(H562='دفتر روزنامه'!$F$61,'دفتر روزنامه'!$D$61,0)</f>
        <v>30000</v>
      </c>
      <c r="L583" s="112"/>
      <c r="M583" s="80" t="str">
        <f>IF(H562='دفتر روزنامه'!$F$61,'دفتر روزنامه'!$G$63,IF(H562='دفتر روزنامه'!$F$62,'دفتر روزنامه'!$G$63,"ـــــ"))</f>
        <v>بابت پرداخت حقوق </v>
      </c>
      <c r="N583" s="156"/>
      <c r="O583" s="154"/>
      <c r="P583" s="88">
        <f>'دفتر روزنامه'!$H$61</f>
        <v>19</v>
      </c>
    </row>
    <row r="584" spans="8:16" ht="12.75" thickBot="1">
      <c r="H584" s="85">
        <f t="shared" si="45"/>
        <v>30000</v>
      </c>
      <c r="I584" s="80" t="str">
        <f t="shared" si="44"/>
        <v>بد</v>
      </c>
      <c r="J584" s="80">
        <f>IF(H562='دفتر روزنامه'!$F$65,'دفتر روزنامه'!$C$65,0)</f>
        <v>0</v>
      </c>
      <c r="K584" s="80">
        <f>IF(H562='دفتر روزنامه'!$F$64,'دفتر روزنامه'!$D$64,0)</f>
        <v>0</v>
      </c>
      <c r="L584" s="112"/>
      <c r="M584" s="80" t="str">
        <f>IF(H562='دفتر روزنامه'!$F$64,'دفتر روزنامه'!$G$66,IF(H562='دفتر روزنامه'!$F$65,'دفتر روزنامه'!$G$66,"ـــــ"))</f>
        <v>ـــــ</v>
      </c>
      <c r="N584" s="159"/>
      <c r="O584" s="152"/>
      <c r="P584" s="88">
        <f>'دفتر روزنامه'!$H$64</f>
        <v>20</v>
      </c>
    </row>
    <row r="585" spans="8:16" ht="12.75" thickBot="1">
      <c r="H585" s="91">
        <f>H584</f>
        <v>30000</v>
      </c>
      <c r="I585" s="102"/>
      <c r="J585" s="103"/>
      <c r="K585" s="103"/>
      <c r="L585" s="102"/>
      <c r="M585" s="102"/>
      <c r="N585" s="92"/>
      <c r="O585" s="92"/>
      <c r="P585" s="94"/>
    </row>
  </sheetData>
  <sheetProtection formatCells="0" formatColumns="0" formatRows="0" insertColumns="0" insertRows="0" insertHyperlinks="0" deleteColumns="0" deleteRows="0" sort="0" autoFilter="0" pivotTables="0"/>
  <mergeCells count="649">
    <mergeCell ref="N581:O581"/>
    <mergeCell ref="N582:O582"/>
    <mergeCell ref="N569:O569"/>
    <mergeCell ref="N570:O570"/>
    <mergeCell ref="N571:O571"/>
    <mergeCell ref="N572:O572"/>
    <mergeCell ref="N583:O583"/>
    <mergeCell ref="N584:O584"/>
    <mergeCell ref="N573:O573"/>
    <mergeCell ref="N574:O574"/>
    <mergeCell ref="N575:O575"/>
    <mergeCell ref="N576:O576"/>
    <mergeCell ref="N577:O577"/>
    <mergeCell ref="N578:O578"/>
    <mergeCell ref="N579:O579"/>
    <mergeCell ref="N580:O580"/>
    <mergeCell ref="H563:H564"/>
    <mergeCell ref="I563:I564"/>
    <mergeCell ref="J563:J564"/>
    <mergeCell ref="K563:K564"/>
    <mergeCell ref="N565:O565"/>
    <mergeCell ref="N566:O566"/>
    <mergeCell ref="N567:O567"/>
    <mergeCell ref="N568:O568"/>
    <mergeCell ref="J561:L561"/>
    <mergeCell ref="K562:M562"/>
    <mergeCell ref="O562:O563"/>
    <mergeCell ref="P562:P564"/>
    <mergeCell ref="L563:L564"/>
    <mergeCell ref="M563:M564"/>
    <mergeCell ref="N564:O564"/>
    <mergeCell ref="AE21:AF21"/>
    <mergeCell ref="AE22:AF22"/>
    <mergeCell ref="AE27:AF27"/>
    <mergeCell ref="AE28:AF28"/>
    <mergeCell ref="AE29:AF29"/>
    <mergeCell ref="AE23:AF23"/>
    <mergeCell ref="AE24:AF24"/>
    <mergeCell ref="AE25:AF25"/>
    <mergeCell ref="AE26:AF26"/>
    <mergeCell ref="AE19:AF19"/>
    <mergeCell ref="AE20:AF20"/>
    <mergeCell ref="AE13:AF13"/>
    <mergeCell ref="AE6:AE7"/>
    <mergeCell ref="AF6:AF7"/>
    <mergeCell ref="AE15:AF15"/>
    <mergeCell ref="AE16:AF16"/>
    <mergeCell ref="AE17:AF17"/>
    <mergeCell ref="AE18:AF18"/>
    <mergeCell ref="AG6:AG8"/>
    <mergeCell ref="AE8:AF8"/>
    <mergeCell ref="AE9:AF9"/>
    <mergeCell ref="AE14:AF14"/>
    <mergeCell ref="AE10:AF10"/>
    <mergeCell ref="AE11:AF11"/>
    <mergeCell ref="AE12:AF12"/>
    <mergeCell ref="AB6:AD6"/>
    <mergeCell ref="AA5:AC5"/>
    <mergeCell ref="AD7:AD8"/>
    <mergeCell ref="AC7:AC8"/>
    <mergeCell ref="AB7:AB8"/>
    <mergeCell ref="AA7:AA8"/>
    <mergeCell ref="Z7:Z8"/>
    <mergeCell ref="Y7:Y8"/>
    <mergeCell ref="N551:O551"/>
    <mergeCell ref="N552:O552"/>
    <mergeCell ref="N543:O543"/>
    <mergeCell ref="N544:O544"/>
    <mergeCell ref="N545:O545"/>
    <mergeCell ref="N546:O546"/>
    <mergeCell ref="N539:O539"/>
    <mergeCell ref="N540:O540"/>
    <mergeCell ref="N553:O553"/>
    <mergeCell ref="N554:O554"/>
    <mergeCell ref="N547:O547"/>
    <mergeCell ref="N548:O548"/>
    <mergeCell ref="N549:O549"/>
    <mergeCell ref="N550:O550"/>
    <mergeCell ref="H533:H534"/>
    <mergeCell ref="I533:I534"/>
    <mergeCell ref="J533:J534"/>
    <mergeCell ref="K533:K534"/>
    <mergeCell ref="N541:O541"/>
    <mergeCell ref="N542:O542"/>
    <mergeCell ref="N535:O535"/>
    <mergeCell ref="N536:O536"/>
    <mergeCell ref="N537:O537"/>
    <mergeCell ref="N538:O538"/>
    <mergeCell ref="J531:L531"/>
    <mergeCell ref="K532:M532"/>
    <mergeCell ref="O532:O533"/>
    <mergeCell ref="P532:P534"/>
    <mergeCell ref="L533:L534"/>
    <mergeCell ref="M533:M534"/>
    <mergeCell ref="N534:O534"/>
    <mergeCell ref="N520:O520"/>
    <mergeCell ref="N521:O521"/>
    <mergeCell ref="N508:O508"/>
    <mergeCell ref="N509:O509"/>
    <mergeCell ref="N510:O510"/>
    <mergeCell ref="N511:O511"/>
    <mergeCell ref="N522:O522"/>
    <mergeCell ref="N523:O523"/>
    <mergeCell ref="N512:O512"/>
    <mergeCell ref="N513:O513"/>
    <mergeCell ref="N514:O514"/>
    <mergeCell ref="N515:O515"/>
    <mergeCell ref="N516:O516"/>
    <mergeCell ref="N517:O517"/>
    <mergeCell ref="N518:O518"/>
    <mergeCell ref="N519:O519"/>
    <mergeCell ref="H502:H503"/>
    <mergeCell ref="I502:I503"/>
    <mergeCell ref="J502:J503"/>
    <mergeCell ref="K502:K503"/>
    <mergeCell ref="N504:O504"/>
    <mergeCell ref="N505:O505"/>
    <mergeCell ref="N506:O506"/>
    <mergeCell ref="N507:O507"/>
    <mergeCell ref="J500:L500"/>
    <mergeCell ref="K501:M501"/>
    <mergeCell ref="O501:O502"/>
    <mergeCell ref="P501:P503"/>
    <mergeCell ref="L502:L503"/>
    <mergeCell ref="M502:M503"/>
    <mergeCell ref="N503:O503"/>
    <mergeCell ref="N490:O490"/>
    <mergeCell ref="N491:O491"/>
    <mergeCell ref="N478:O478"/>
    <mergeCell ref="N479:O479"/>
    <mergeCell ref="N480:O480"/>
    <mergeCell ref="N481:O481"/>
    <mergeCell ref="N492:O492"/>
    <mergeCell ref="N493:O493"/>
    <mergeCell ref="N482:O482"/>
    <mergeCell ref="N483:O483"/>
    <mergeCell ref="N484:O484"/>
    <mergeCell ref="N485:O485"/>
    <mergeCell ref="N486:O486"/>
    <mergeCell ref="N487:O487"/>
    <mergeCell ref="N488:O488"/>
    <mergeCell ref="N489:O489"/>
    <mergeCell ref="H472:H473"/>
    <mergeCell ref="I472:I473"/>
    <mergeCell ref="J472:J473"/>
    <mergeCell ref="K472:K473"/>
    <mergeCell ref="N474:O474"/>
    <mergeCell ref="N475:O475"/>
    <mergeCell ref="N476:O476"/>
    <mergeCell ref="N477:O477"/>
    <mergeCell ref="J470:L470"/>
    <mergeCell ref="K471:M471"/>
    <mergeCell ref="O471:O472"/>
    <mergeCell ref="P471:P473"/>
    <mergeCell ref="L472:L473"/>
    <mergeCell ref="M472:M473"/>
    <mergeCell ref="N473:O473"/>
    <mergeCell ref="N460:O460"/>
    <mergeCell ref="N461:O461"/>
    <mergeCell ref="N448:O448"/>
    <mergeCell ref="N449:O449"/>
    <mergeCell ref="N450:O450"/>
    <mergeCell ref="N451:O451"/>
    <mergeCell ref="N462:O462"/>
    <mergeCell ref="N463:O463"/>
    <mergeCell ref="N452:O452"/>
    <mergeCell ref="N453:O453"/>
    <mergeCell ref="N454:O454"/>
    <mergeCell ref="N455:O455"/>
    <mergeCell ref="N456:O456"/>
    <mergeCell ref="N457:O457"/>
    <mergeCell ref="N458:O458"/>
    <mergeCell ref="N459:O459"/>
    <mergeCell ref="H442:H443"/>
    <mergeCell ref="I442:I443"/>
    <mergeCell ref="J442:J443"/>
    <mergeCell ref="K442:K443"/>
    <mergeCell ref="N444:O444"/>
    <mergeCell ref="N445:O445"/>
    <mergeCell ref="N446:O446"/>
    <mergeCell ref="N447:O447"/>
    <mergeCell ref="J440:L440"/>
    <mergeCell ref="K441:M441"/>
    <mergeCell ref="O441:O442"/>
    <mergeCell ref="P441:P443"/>
    <mergeCell ref="L442:L443"/>
    <mergeCell ref="M442:M443"/>
    <mergeCell ref="N443:O443"/>
    <mergeCell ref="N431:O431"/>
    <mergeCell ref="N432:O432"/>
    <mergeCell ref="N419:O419"/>
    <mergeCell ref="N420:O420"/>
    <mergeCell ref="N421:O421"/>
    <mergeCell ref="N422:O422"/>
    <mergeCell ref="N433:O433"/>
    <mergeCell ref="N434:O434"/>
    <mergeCell ref="N423:O423"/>
    <mergeCell ref="N424:O424"/>
    <mergeCell ref="N425:O425"/>
    <mergeCell ref="N426:O426"/>
    <mergeCell ref="N427:O427"/>
    <mergeCell ref="N428:O428"/>
    <mergeCell ref="N429:O429"/>
    <mergeCell ref="N430:O430"/>
    <mergeCell ref="H413:H414"/>
    <mergeCell ref="I413:I414"/>
    <mergeCell ref="J413:J414"/>
    <mergeCell ref="K413:K414"/>
    <mergeCell ref="N415:O415"/>
    <mergeCell ref="N416:O416"/>
    <mergeCell ref="N417:O417"/>
    <mergeCell ref="N418:O418"/>
    <mergeCell ref="J411:L411"/>
    <mergeCell ref="K412:M412"/>
    <mergeCell ref="O412:O413"/>
    <mergeCell ref="P412:P414"/>
    <mergeCell ref="L413:L414"/>
    <mergeCell ref="M413:M414"/>
    <mergeCell ref="N414:O414"/>
    <mergeCell ref="N401:O401"/>
    <mergeCell ref="N402:O402"/>
    <mergeCell ref="N389:O389"/>
    <mergeCell ref="N390:O390"/>
    <mergeCell ref="N391:O391"/>
    <mergeCell ref="N392:O392"/>
    <mergeCell ref="N403:O403"/>
    <mergeCell ref="N404:O404"/>
    <mergeCell ref="N393:O393"/>
    <mergeCell ref="N394:O394"/>
    <mergeCell ref="N395:O395"/>
    <mergeCell ref="N396:O396"/>
    <mergeCell ref="N397:O397"/>
    <mergeCell ref="N398:O398"/>
    <mergeCell ref="N399:O399"/>
    <mergeCell ref="N400:O400"/>
    <mergeCell ref="H383:H384"/>
    <mergeCell ref="I383:I384"/>
    <mergeCell ref="J383:J384"/>
    <mergeCell ref="K383:K384"/>
    <mergeCell ref="N385:O385"/>
    <mergeCell ref="N386:O386"/>
    <mergeCell ref="N387:O387"/>
    <mergeCell ref="N388:O388"/>
    <mergeCell ref="J381:L381"/>
    <mergeCell ref="K382:M382"/>
    <mergeCell ref="O382:O383"/>
    <mergeCell ref="P382:P384"/>
    <mergeCell ref="L383:L384"/>
    <mergeCell ref="M383:M384"/>
    <mergeCell ref="N384:O384"/>
    <mergeCell ref="N370:O370"/>
    <mergeCell ref="N371:O371"/>
    <mergeCell ref="N358:O358"/>
    <mergeCell ref="N359:O359"/>
    <mergeCell ref="N360:O360"/>
    <mergeCell ref="N361:O361"/>
    <mergeCell ref="N372:O372"/>
    <mergeCell ref="N373:O373"/>
    <mergeCell ref="N362:O362"/>
    <mergeCell ref="N363:O363"/>
    <mergeCell ref="N364:O364"/>
    <mergeCell ref="N365:O365"/>
    <mergeCell ref="N366:O366"/>
    <mergeCell ref="N367:O367"/>
    <mergeCell ref="N368:O368"/>
    <mergeCell ref="N369:O369"/>
    <mergeCell ref="H352:H353"/>
    <mergeCell ref="I352:I353"/>
    <mergeCell ref="J352:J353"/>
    <mergeCell ref="K352:K353"/>
    <mergeCell ref="N354:O354"/>
    <mergeCell ref="N355:O355"/>
    <mergeCell ref="N356:O356"/>
    <mergeCell ref="N357:O357"/>
    <mergeCell ref="J350:L350"/>
    <mergeCell ref="K351:M351"/>
    <mergeCell ref="O351:O352"/>
    <mergeCell ref="P351:P353"/>
    <mergeCell ref="L352:L353"/>
    <mergeCell ref="M352:M353"/>
    <mergeCell ref="N353:O353"/>
    <mergeCell ref="N327:O327"/>
    <mergeCell ref="N328:O328"/>
    <mergeCell ref="N315:O315"/>
    <mergeCell ref="N316:O316"/>
    <mergeCell ref="N317:O317"/>
    <mergeCell ref="N318:O318"/>
    <mergeCell ref="N329:O329"/>
    <mergeCell ref="N330:O330"/>
    <mergeCell ref="N319:O319"/>
    <mergeCell ref="N320:O320"/>
    <mergeCell ref="N321:O321"/>
    <mergeCell ref="N322:O322"/>
    <mergeCell ref="N323:O323"/>
    <mergeCell ref="N324:O324"/>
    <mergeCell ref="N325:O325"/>
    <mergeCell ref="N326:O326"/>
    <mergeCell ref="H309:H310"/>
    <mergeCell ref="I309:I310"/>
    <mergeCell ref="J309:J310"/>
    <mergeCell ref="K309:K310"/>
    <mergeCell ref="N311:O311"/>
    <mergeCell ref="N312:O312"/>
    <mergeCell ref="N313:O313"/>
    <mergeCell ref="N314:O314"/>
    <mergeCell ref="K308:M308"/>
    <mergeCell ref="O308:O309"/>
    <mergeCell ref="P308:P310"/>
    <mergeCell ref="L309:L310"/>
    <mergeCell ref="M309:M310"/>
    <mergeCell ref="N310:O310"/>
    <mergeCell ref="N308:N309"/>
    <mergeCell ref="N29:O29"/>
    <mergeCell ref="N23:O23"/>
    <mergeCell ref="N24:O24"/>
    <mergeCell ref="N25:O25"/>
    <mergeCell ref="N26:O26"/>
    <mergeCell ref="J307:L307"/>
    <mergeCell ref="N39:O39"/>
    <mergeCell ref="J36:L36"/>
    <mergeCell ref="K37:M37"/>
    <mergeCell ref="N37:N38"/>
    <mergeCell ref="N10:O10"/>
    <mergeCell ref="N11:O11"/>
    <mergeCell ref="P6:P8"/>
    <mergeCell ref="I7:I8"/>
    <mergeCell ref="H7:H8"/>
    <mergeCell ref="M7:M8"/>
    <mergeCell ref="O6:O7"/>
    <mergeCell ref="N6:N7"/>
    <mergeCell ref="N8:O8"/>
    <mergeCell ref="J5:L5"/>
    <mergeCell ref="J7:J8"/>
    <mergeCell ref="K6:M6"/>
    <mergeCell ref="L7:L8"/>
    <mergeCell ref="K7:K8"/>
    <mergeCell ref="L38:L39"/>
    <mergeCell ref="M38:M39"/>
    <mergeCell ref="H38:H39"/>
    <mergeCell ref="I38:I39"/>
    <mergeCell ref="J38:J39"/>
    <mergeCell ref="K38:K39"/>
    <mergeCell ref="N44:O44"/>
    <mergeCell ref="N45:O45"/>
    <mergeCell ref="O37:O38"/>
    <mergeCell ref="N46:O46"/>
    <mergeCell ref="N47:O47"/>
    <mergeCell ref="N40:O40"/>
    <mergeCell ref="N41:O41"/>
    <mergeCell ref="N42:O42"/>
    <mergeCell ref="N43:O43"/>
    <mergeCell ref="N52:O52"/>
    <mergeCell ref="N53:O53"/>
    <mergeCell ref="N54:O54"/>
    <mergeCell ref="N55:O55"/>
    <mergeCell ref="N48:O48"/>
    <mergeCell ref="N49:O49"/>
    <mergeCell ref="N50:O50"/>
    <mergeCell ref="N51:O51"/>
    <mergeCell ref="J67:L67"/>
    <mergeCell ref="K68:M68"/>
    <mergeCell ref="O68:O69"/>
    <mergeCell ref="N56:O56"/>
    <mergeCell ref="N57:O57"/>
    <mergeCell ref="N58:O58"/>
    <mergeCell ref="N59:O59"/>
    <mergeCell ref="P68:P70"/>
    <mergeCell ref="H69:H70"/>
    <mergeCell ref="I69:I70"/>
    <mergeCell ref="J69:J70"/>
    <mergeCell ref="K69:K70"/>
    <mergeCell ref="L69:L70"/>
    <mergeCell ref="M69:M70"/>
    <mergeCell ref="N70:O70"/>
    <mergeCell ref="N75:O75"/>
    <mergeCell ref="N76:O76"/>
    <mergeCell ref="N77:O77"/>
    <mergeCell ref="N78:O78"/>
    <mergeCell ref="N71:O71"/>
    <mergeCell ref="N72:O72"/>
    <mergeCell ref="N73:O73"/>
    <mergeCell ref="N74:O74"/>
    <mergeCell ref="N83:O83"/>
    <mergeCell ref="N84:O84"/>
    <mergeCell ref="N85:O85"/>
    <mergeCell ref="N86:O86"/>
    <mergeCell ref="N79:O79"/>
    <mergeCell ref="N80:O80"/>
    <mergeCell ref="N81:O81"/>
    <mergeCell ref="N82:O82"/>
    <mergeCell ref="J96:L96"/>
    <mergeCell ref="K97:M97"/>
    <mergeCell ref="N97:N98"/>
    <mergeCell ref="O97:O98"/>
    <mergeCell ref="N87:O87"/>
    <mergeCell ref="N88:O88"/>
    <mergeCell ref="N89:O89"/>
    <mergeCell ref="N90:O90"/>
    <mergeCell ref="P97:P99"/>
    <mergeCell ref="H98:H99"/>
    <mergeCell ref="I98:I99"/>
    <mergeCell ref="J98:J99"/>
    <mergeCell ref="K98:K99"/>
    <mergeCell ref="L98:L99"/>
    <mergeCell ref="M98:M99"/>
    <mergeCell ref="N99:O99"/>
    <mergeCell ref="N104:O104"/>
    <mergeCell ref="N105:O105"/>
    <mergeCell ref="N106:O106"/>
    <mergeCell ref="N107:O107"/>
    <mergeCell ref="N100:O100"/>
    <mergeCell ref="N101:O101"/>
    <mergeCell ref="N102:O102"/>
    <mergeCell ref="N103:O103"/>
    <mergeCell ref="N112:O112"/>
    <mergeCell ref="N113:O113"/>
    <mergeCell ref="N114:O114"/>
    <mergeCell ref="N115:O115"/>
    <mergeCell ref="N108:O108"/>
    <mergeCell ref="N109:O109"/>
    <mergeCell ref="N110:O110"/>
    <mergeCell ref="N111:O111"/>
    <mergeCell ref="J126:L126"/>
    <mergeCell ref="K127:M127"/>
    <mergeCell ref="N127:N128"/>
    <mergeCell ref="O127:O128"/>
    <mergeCell ref="N116:O116"/>
    <mergeCell ref="N117:O117"/>
    <mergeCell ref="N118:O118"/>
    <mergeCell ref="N119:O119"/>
    <mergeCell ref="P127:P129"/>
    <mergeCell ref="H128:H129"/>
    <mergeCell ref="I128:I129"/>
    <mergeCell ref="J128:J129"/>
    <mergeCell ref="K128:K129"/>
    <mergeCell ref="L128:L129"/>
    <mergeCell ref="M128:M129"/>
    <mergeCell ref="N129:O129"/>
    <mergeCell ref="N134:O134"/>
    <mergeCell ref="N135:O135"/>
    <mergeCell ref="N136:O136"/>
    <mergeCell ref="N137:O137"/>
    <mergeCell ref="N130:O130"/>
    <mergeCell ref="N131:O131"/>
    <mergeCell ref="N132:O132"/>
    <mergeCell ref="N133:O133"/>
    <mergeCell ref="N142:O142"/>
    <mergeCell ref="N143:O143"/>
    <mergeCell ref="N144:O144"/>
    <mergeCell ref="N145:O145"/>
    <mergeCell ref="N138:O138"/>
    <mergeCell ref="N139:O139"/>
    <mergeCell ref="N140:O140"/>
    <mergeCell ref="N141:O141"/>
    <mergeCell ref="J190:L190"/>
    <mergeCell ref="K191:M191"/>
    <mergeCell ref="N191:N192"/>
    <mergeCell ref="O191:O192"/>
    <mergeCell ref="N146:O146"/>
    <mergeCell ref="N147:O147"/>
    <mergeCell ref="N148:O148"/>
    <mergeCell ref="N149:O149"/>
    <mergeCell ref="P191:P193"/>
    <mergeCell ref="H192:H193"/>
    <mergeCell ref="I192:I193"/>
    <mergeCell ref="J192:J193"/>
    <mergeCell ref="K192:K193"/>
    <mergeCell ref="L192:L193"/>
    <mergeCell ref="M192:M193"/>
    <mergeCell ref="N193:O193"/>
    <mergeCell ref="N198:O198"/>
    <mergeCell ref="N199:O199"/>
    <mergeCell ref="N200:O200"/>
    <mergeCell ref="N201:O201"/>
    <mergeCell ref="N194:O194"/>
    <mergeCell ref="N195:O195"/>
    <mergeCell ref="N196:O196"/>
    <mergeCell ref="N197:O197"/>
    <mergeCell ref="N206:O206"/>
    <mergeCell ref="N207:O207"/>
    <mergeCell ref="N208:O208"/>
    <mergeCell ref="N209:O209"/>
    <mergeCell ref="N202:O202"/>
    <mergeCell ref="N203:O203"/>
    <mergeCell ref="N204:O204"/>
    <mergeCell ref="N205:O205"/>
    <mergeCell ref="J216:L216"/>
    <mergeCell ref="K217:M217"/>
    <mergeCell ref="O217:O218"/>
    <mergeCell ref="N175:O175"/>
    <mergeCell ref="N176:O176"/>
    <mergeCell ref="N177:O177"/>
    <mergeCell ref="N210:O210"/>
    <mergeCell ref="N211:O211"/>
    <mergeCell ref="N212:O212"/>
    <mergeCell ref="N213:O213"/>
    <mergeCell ref="P217:P219"/>
    <mergeCell ref="H218:H219"/>
    <mergeCell ref="I218:I219"/>
    <mergeCell ref="J218:J219"/>
    <mergeCell ref="K218:K219"/>
    <mergeCell ref="L218:L219"/>
    <mergeCell ref="M218:M219"/>
    <mergeCell ref="N219:O219"/>
    <mergeCell ref="N224:O224"/>
    <mergeCell ref="N225:O225"/>
    <mergeCell ref="N226:O226"/>
    <mergeCell ref="N227:O227"/>
    <mergeCell ref="N220:O220"/>
    <mergeCell ref="N221:O221"/>
    <mergeCell ref="N222:O222"/>
    <mergeCell ref="N223:O223"/>
    <mergeCell ref="N232:O232"/>
    <mergeCell ref="N233:O233"/>
    <mergeCell ref="N234:O234"/>
    <mergeCell ref="N235:O235"/>
    <mergeCell ref="N228:O228"/>
    <mergeCell ref="N229:O229"/>
    <mergeCell ref="N230:O230"/>
    <mergeCell ref="N231:O231"/>
    <mergeCell ref="J245:L245"/>
    <mergeCell ref="K246:M246"/>
    <mergeCell ref="O246:O247"/>
    <mergeCell ref="N236:O236"/>
    <mergeCell ref="N237:O237"/>
    <mergeCell ref="N238:O238"/>
    <mergeCell ref="N239:O239"/>
    <mergeCell ref="P246:P248"/>
    <mergeCell ref="H247:H248"/>
    <mergeCell ref="I247:I248"/>
    <mergeCell ref="J247:J248"/>
    <mergeCell ref="K247:K248"/>
    <mergeCell ref="L247:L248"/>
    <mergeCell ref="M247:M248"/>
    <mergeCell ref="N248:O248"/>
    <mergeCell ref="N265:O265"/>
    <mergeCell ref="N250:O250"/>
    <mergeCell ref="N251:O251"/>
    <mergeCell ref="N252:O252"/>
    <mergeCell ref="N253:O253"/>
    <mergeCell ref="N254:O254"/>
    <mergeCell ref="N255:O255"/>
    <mergeCell ref="N256:O256"/>
    <mergeCell ref="N257:O257"/>
    <mergeCell ref="J276:L276"/>
    <mergeCell ref="K277:M277"/>
    <mergeCell ref="O277:O278"/>
    <mergeCell ref="N258:O258"/>
    <mergeCell ref="N259:O259"/>
    <mergeCell ref="N260:O260"/>
    <mergeCell ref="N261:O261"/>
    <mergeCell ref="N262:O262"/>
    <mergeCell ref="N263:O263"/>
    <mergeCell ref="N264:O264"/>
    <mergeCell ref="N266:O266"/>
    <mergeCell ref="N267:O267"/>
    <mergeCell ref="N268:O268"/>
    <mergeCell ref="N269:O269"/>
    <mergeCell ref="N280:O280"/>
    <mergeCell ref="N281:O281"/>
    <mergeCell ref="N282:O282"/>
    <mergeCell ref="N283:O283"/>
    <mergeCell ref="P277:P279"/>
    <mergeCell ref="H278:H279"/>
    <mergeCell ref="I278:I279"/>
    <mergeCell ref="J278:J279"/>
    <mergeCell ref="K278:K279"/>
    <mergeCell ref="L278:L279"/>
    <mergeCell ref="M278:M279"/>
    <mergeCell ref="N279:O279"/>
    <mergeCell ref="N288:O288"/>
    <mergeCell ref="N289:O289"/>
    <mergeCell ref="N290:O290"/>
    <mergeCell ref="N291:O291"/>
    <mergeCell ref="N284:O284"/>
    <mergeCell ref="N285:O285"/>
    <mergeCell ref="N286:O286"/>
    <mergeCell ref="N287:O287"/>
    <mergeCell ref="N297:O297"/>
    <mergeCell ref="N298:O298"/>
    <mergeCell ref="N299:O299"/>
    <mergeCell ref="N292:O292"/>
    <mergeCell ref="N293:O293"/>
    <mergeCell ref="N294:O294"/>
    <mergeCell ref="N295:O295"/>
    <mergeCell ref="AE30:AF30"/>
    <mergeCell ref="AE31:AF31"/>
    <mergeCell ref="N18:O18"/>
    <mergeCell ref="N14:O14"/>
    <mergeCell ref="N15:O15"/>
    <mergeCell ref="N16:O16"/>
    <mergeCell ref="N17:O17"/>
    <mergeCell ref="N19:O19"/>
    <mergeCell ref="N20:O20"/>
    <mergeCell ref="N21:O21"/>
    <mergeCell ref="AA37:AC37"/>
    <mergeCell ref="AB38:AD38"/>
    <mergeCell ref="P37:P39"/>
    <mergeCell ref="N12:O12"/>
    <mergeCell ref="N13:O13"/>
    <mergeCell ref="N22:O22"/>
    <mergeCell ref="N27:O27"/>
    <mergeCell ref="N28:O28"/>
    <mergeCell ref="AC39:AC40"/>
    <mergeCell ref="AD39:AD40"/>
    <mergeCell ref="AE40:AF40"/>
    <mergeCell ref="Y39:Y40"/>
    <mergeCell ref="Z39:Z40"/>
    <mergeCell ref="AA39:AA40"/>
    <mergeCell ref="AB39:AB40"/>
    <mergeCell ref="AE51:AF51"/>
    <mergeCell ref="AE50:AF50"/>
    <mergeCell ref="AE47:AF47"/>
    <mergeCell ref="AE48:AF48"/>
    <mergeCell ref="AE52:AF52"/>
    <mergeCell ref="AF38:AF39"/>
    <mergeCell ref="AG38:AG40"/>
    <mergeCell ref="AE41:AF41"/>
    <mergeCell ref="AE42:AF42"/>
    <mergeCell ref="AE43:AF43"/>
    <mergeCell ref="AE44:AF44"/>
    <mergeCell ref="AE45:AF45"/>
    <mergeCell ref="AE46:AF46"/>
    <mergeCell ref="AE49:AF49"/>
    <mergeCell ref="AE60:AF60"/>
    <mergeCell ref="AE53:AF53"/>
    <mergeCell ref="AE54:AF54"/>
    <mergeCell ref="AE55:AF55"/>
    <mergeCell ref="AE56:AF56"/>
    <mergeCell ref="AE57:AF57"/>
    <mergeCell ref="AE58:AF58"/>
    <mergeCell ref="AE59:AF59"/>
    <mergeCell ref="N342:O342"/>
    <mergeCell ref="N340:O340"/>
    <mergeCell ref="N341:O341"/>
    <mergeCell ref="N335:O335"/>
    <mergeCell ref="N336:O336"/>
    <mergeCell ref="N337:O337"/>
    <mergeCell ref="N338:O338"/>
    <mergeCell ref="B5:C5"/>
    <mergeCell ref="B27:B28"/>
    <mergeCell ref="C27:C28"/>
    <mergeCell ref="N339:O339"/>
    <mergeCell ref="N331:O331"/>
    <mergeCell ref="N332:O332"/>
    <mergeCell ref="N333:O333"/>
    <mergeCell ref="N334:O334"/>
    <mergeCell ref="N9:O9"/>
    <mergeCell ref="N296:O296"/>
  </mergeCells>
  <hyperlinks>
    <hyperlink ref="AE6:AE7" location="'دفتر کل'!B5" display="موجودی کالا"/>
    <hyperlink ref="N6:N7" location="'دفتر کل'!B5" display="بانک"/>
    <hyperlink ref="N37:N38" location="'دفتر کل'!B5" display="ح دریافتنی"/>
    <hyperlink ref="N68" location="'دفتر کل'!B5" display="اسناد دریافتنی"/>
    <hyperlink ref="N97:N98" location="'دفتر کل'!B5" display="پ پ بیمه"/>
    <hyperlink ref="N127:N128" location="'دفتر کل'!B5" display="پ پ اجاره"/>
    <hyperlink ref="N155" location="'دفتر کل'!B5" display="پ پ خرید کالا"/>
    <hyperlink ref="N191:N192" location="'دفتر کل'!B5" display="ملزومات"/>
    <hyperlink ref="N217" location="'دفتر کل'!B5" display="اثاثه"/>
    <hyperlink ref="N246" location="'دفتر کل'!B5" display="ح پرداختنی"/>
    <hyperlink ref="N277" location="'دفتر کل'!B5" display="اسناد پرداختنی"/>
    <hyperlink ref="N308:N309" location="'دفتر کل'!B5" display="سرمایه"/>
    <hyperlink ref="N351" location="'دفتر کل'!B5" display="برداشت"/>
    <hyperlink ref="N382" location="'دفتر کل'!B5" display="فروش کالا"/>
    <hyperlink ref="N412" location="'دفتر کل'!B5" display="هزینه اجاره"/>
    <hyperlink ref="N441" location="'دفتر کل'!B5" display="هزینه حمل"/>
    <hyperlink ref="N471" location="'دفتر کل'!B5" display="خرید کالا"/>
    <hyperlink ref="N501" location="'دفتر کل'!B5" display="هزینه متفرقه"/>
    <hyperlink ref="N532" location="'دفتر کل'!B5" display="هزینه آب و برق و تلفن"/>
    <hyperlink ref="N562" location="'دفتر کل'!B5" display="هزینه حقوق"/>
    <hyperlink ref="AE38" location="'دفتر کل'!B5" display="خلاصه سود و زیان"/>
  </hyperlink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2" customWidth="1"/>
    <col min="5" max="5" width="14.421875" style="2" customWidth="1"/>
    <col min="6" max="7" width="20.28125" style="2" customWidth="1"/>
    <col min="8" max="16384" width="9.140625" style="2" customWidth="1"/>
  </cols>
  <sheetData>
    <row r="2" ht="12">
      <c r="F2" s="3" t="s">
        <v>74</v>
      </c>
    </row>
    <row r="3" ht="12">
      <c r="F3" s="3" t="s">
        <v>75</v>
      </c>
    </row>
    <row r="4" ht="12.75" thickBot="1">
      <c r="F4" s="3" t="s">
        <v>76</v>
      </c>
    </row>
    <row r="5" spans="5:7" ht="12">
      <c r="E5" s="49">
        <f>'دفتر کل'!H405</f>
        <v>1830000</v>
      </c>
      <c r="F5" s="12"/>
      <c r="G5" s="13" t="s">
        <v>45</v>
      </c>
    </row>
    <row r="6" spans="5:7" ht="12">
      <c r="E6" s="31"/>
      <c r="F6" s="32">
        <f>'دفتر کل'!Y9</f>
        <v>100000</v>
      </c>
      <c r="G6" s="17" t="s">
        <v>85</v>
      </c>
    </row>
    <row r="7" spans="5:7" ht="12">
      <c r="E7" s="31"/>
      <c r="F7" s="32">
        <f>'دفتر کل'!H494</f>
        <v>1270000</v>
      </c>
      <c r="G7" s="17" t="s">
        <v>77</v>
      </c>
    </row>
    <row r="8" spans="5:7" ht="12">
      <c r="E8" s="31"/>
      <c r="F8" s="4"/>
      <c r="G8" s="17" t="s">
        <v>78</v>
      </c>
    </row>
    <row r="9" spans="5:7" ht="12">
      <c r="E9" s="31"/>
      <c r="F9" s="32">
        <f>ترازآزمایشی!H23</f>
        <v>800</v>
      </c>
      <c r="G9" s="17" t="s">
        <v>79</v>
      </c>
    </row>
    <row r="10" spans="5:7" ht="12">
      <c r="E10" s="31"/>
      <c r="F10" s="32">
        <f>F7+F9</f>
        <v>1270800</v>
      </c>
      <c r="G10" s="17" t="s">
        <v>80</v>
      </c>
    </row>
    <row r="11" spans="5:7" ht="12">
      <c r="E11" s="31"/>
      <c r="F11" s="32">
        <f>F10+F6</f>
        <v>1370800</v>
      </c>
      <c r="G11" s="17" t="s">
        <v>81</v>
      </c>
    </row>
    <row r="12" spans="5:7" ht="12">
      <c r="E12" s="31"/>
      <c r="F12" s="4"/>
      <c r="G12" s="17" t="s">
        <v>82</v>
      </c>
    </row>
    <row r="13" spans="5:7" ht="12">
      <c r="E13" s="31"/>
      <c r="F13" s="32">
        <f>'دفتر کل'!Y31</f>
        <v>150000</v>
      </c>
      <c r="G13" s="17" t="s">
        <v>84</v>
      </c>
    </row>
    <row r="14" spans="5:7" ht="12">
      <c r="E14" s="15">
        <f>F11-F13</f>
        <v>1220800</v>
      </c>
      <c r="F14" s="4"/>
      <c r="G14" s="17" t="s">
        <v>83</v>
      </c>
    </row>
    <row r="15" spans="5:7" ht="12">
      <c r="E15" s="15">
        <f>E5-E14</f>
        <v>609200</v>
      </c>
      <c r="F15" s="4"/>
      <c r="G15" s="17" t="s">
        <v>86</v>
      </c>
    </row>
    <row r="16" spans="5:7" ht="12">
      <c r="E16" s="31"/>
      <c r="F16" s="4"/>
      <c r="G16" s="17" t="s">
        <v>87</v>
      </c>
    </row>
    <row r="17" spans="5:7" ht="12">
      <c r="E17" s="31"/>
      <c r="F17" s="32">
        <f>ترازآزمایشی!H22</f>
        <v>300000</v>
      </c>
      <c r="G17" s="17" t="s">
        <v>29</v>
      </c>
    </row>
    <row r="18" spans="5:7" ht="12">
      <c r="E18" s="31"/>
      <c r="F18" s="32">
        <f>ترازآزمایشی!H25</f>
        <v>11400</v>
      </c>
      <c r="G18" s="17" t="s">
        <v>33</v>
      </c>
    </row>
    <row r="19" spans="5:7" ht="12">
      <c r="E19" s="31"/>
      <c r="F19" s="32">
        <f>ترازآزمایشی!H26</f>
        <v>1900</v>
      </c>
      <c r="G19" s="17" t="s">
        <v>57</v>
      </c>
    </row>
    <row r="20" spans="5:7" ht="12">
      <c r="E20" s="31"/>
      <c r="F20" s="32">
        <f>ترازآزمایشی!H27</f>
        <v>30000</v>
      </c>
      <c r="G20" s="17" t="str">
        <f>ترازآزمایشی!J27</f>
        <v>هزینه حقوق</v>
      </c>
    </row>
    <row r="21" spans="5:7" ht="12.75" thickBot="1">
      <c r="E21" s="15">
        <f>SUM(F17:F20)</f>
        <v>343300</v>
      </c>
      <c r="F21" s="4"/>
      <c r="G21" s="17" t="s">
        <v>88</v>
      </c>
    </row>
    <row r="22" spans="5:7" ht="12.75" thickBot="1">
      <c r="E22" s="113">
        <f>E15-E21</f>
        <v>265900</v>
      </c>
      <c r="F22" s="114"/>
      <c r="G22" s="115" t="s">
        <v>89</v>
      </c>
    </row>
    <row r="25" ht="12.75"/>
    <row r="26" ht="12.75"/>
    <row r="27" ht="12.75"/>
    <row r="28" ht="12.75"/>
    <row r="29" ht="12.75"/>
    <row r="30" ht="12.75"/>
    <row r="31" ht="12.75"/>
    <row r="32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4:L33"/>
  <sheetViews>
    <sheetView zoomScalePageLayoutView="0" workbookViewId="0" topLeftCell="D4">
      <selection activeCell="D4" sqref="D4"/>
    </sheetView>
  </sheetViews>
  <sheetFormatPr defaultColWidth="9.140625" defaultRowHeight="12.75"/>
  <cols>
    <col min="1" max="6" width="9.140625" style="2" customWidth="1"/>
    <col min="7" max="7" width="13.7109375" style="2" customWidth="1"/>
    <col min="8" max="8" width="14.421875" style="2" customWidth="1"/>
    <col min="9" max="9" width="6.140625" style="2" customWidth="1"/>
    <col min="10" max="10" width="17.8515625" style="2" customWidth="1"/>
    <col min="11" max="16384" width="9.140625" style="2" customWidth="1"/>
  </cols>
  <sheetData>
    <row r="4" spans="8:9" ht="12">
      <c r="H4" s="147" t="s">
        <v>70</v>
      </c>
      <c r="I4" s="147"/>
    </row>
    <row r="5" spans="8:9" ht="12">
      <c r="H5" s="147" t="s">
        <v>71</v>
      </c>
      <c r="I5" s="147"/>
    </row>
    <row r="6" spans="8:9" ht="12.75" thickBot="1">
      <c r="H6" s="188" t="s">
        <v>72</v>
      </c>
      <c r="I6" s="188"/>
    </row>
    <row r="7" spans="7:10" ht="22.5" customHeight="1" thickBot="1">
      <c r="G7" s="116" t="s">
        <v>7</v>
      </c>
      <c r="H7" s="117" t="s">
        <v>6</v>
      </c>
      <c r="I7" s="118" t="s">
        <v>3</v>
      </c>
      <c r="J7" s="119" t="s">
        <v>24</v>
      </c>
    </row>
    <row r="8" spans="7:10" ht="14.25">
      <c r="G8" s="120"/>
      <c r="H8" s="120">
        <f>'دفتر کل'!H30</f>
        <v>3785900</v>
      </c>
      <c r="I8" s="17">
        <f>'دفتر کل'!H6</f>
        <v>10</v>
      </c>
      <c r="J8" s="121" t="str">
        <f>بانک</f>
        <v>بانک</v>
      </c>
    </row>
    <row r="9" spans="7:10" ht="14.25">
      <c r="G9" s="122"/>
      <c r="H9" s="122">
        <f>'دفتر کل'!H60</f>
        <v>1300000</v>
      </c>
      <c r="I9" s="17">
        <f>'دفتر کل'!H37</f>
        <v>11</v>
      </c>
      <c r="J9" s="121" t="str">
        <f>حسابهای.دریافتنی</f>
        <v>ح دریافتنی</v>
      </c>
    </row>
    <row r="10" spans="7:10" ht="14.25">
      <c r="G10" s="122"/>
      <c r="H10" s="123">
        <f>'دفتر کل'!H91</f>
        <v>330000</v>
      </c>
      <c r="I10" s="17">
        <f>'دفتر کل'!H68</f>
        <v>12</v>
      </c>
      <c r="J10" s="121" t="str">
        <f>اسناد.دریافتنی</f>
        <v>اسناد دریافتنی</v>
      </c>
    </row>
    <row r="11" spans="7:10" ht="14.25">
      <c r="G11" s="122"/>
      <c r="H11" s="122">
        <f>'دفتر کل'!H120</f>
        <v>120000</v>
      </c>
      <c r="I11" s="17">
        <f>'دفتر کل'!H97</f>
        <v>13</v>
      </c>
      <c r="J11" s="121" t="str">
        <f>پیش.پرداخت.بیمه</f>
        <v>پ پ بیمه</v>
      </c>
    </row>
    <row r="12" spans="7:10" ht="14.25">
      <c r="G12" s="122"/>
      <c r="H12" s="122">
        <f>'دفتر کل'!H150</f>
        <v>180000</v>
      </c>
      <c r="I12" s="17">
        <f>'دفتر کل'!H127</f>
        <v>14</v>
      </c>
      <c r="J12" s="121" t="str">
        <f>پیش.پرداخت.اجاره</f>
        <v>پ پ اجاره</v>
      </c>
    </row>
    <row r="13" spans="7:10" ht="15">
      <c r="G13" s="122"/>
      <c r="H13" s="122">
        <f>'دفتر کل'!H178</f>
        <v>300000</v>
      </c>
      <c r="I13" s="17">
        <f>'دفتر کل'!H155</f>
        <v>15</v>
      </c>
      <c r="J13" s="121" t="str">
        <f>پیش.پرداخت.خرید.کالا</f>
        <v>پ پ خرید کالا</v>
      </c>
    </row>
    <row r="14" spans="7:10" ht="15">
      <c r="G14" s="122"/>
      <c r="H14" s="122">
        <f>'دفتر کل'!Y9</f>
        <v>100000</v>
      </c>
      <c r="I14" s="17">
        <f>'دفتر کل'!Y6</f>
        <v>16</v>
      </c>
      <c r="J14" s="121" t="str">
        <f>موجودی.کالا</f>
        <v>موجودی کالا</v>
      </c>
    </row>
    <row r="15" spans="7:10" ht="15">
      <c r="G15" s="122"/>
      <c r="H15" s="122">
        <f>'دفتر کل'!H214</f>
        <v>40000</v>
      </c>
      <c r="I15" s="17">
        <f>'دفتر کل'!H191</f>
        <v>17</v>
      </c>
      <c r="J15" s="121" t="str">
        <f>ملزومات</f>
        <v>ملزومات</v>
      </c>
    </row>
    <row r="16" spans="7:10" ht="15">
      <c r="G16" s="122"/>
      <c r="H16" s="122">
        <f>'دفتر کل'!H240</f>
        <v>1200000</v>
      </c>
      <c r="I16" s="17">
        <f>'دفتر کل'!H217</f>
        <v>18</v>
      </c>
      <c r="J16" s="121" t="str">
        <f>اثاثه</f>
        <v>اثاثه</v>
      </c>
    </row>
    <row r="17" spans="7:10" ht="15">
      <c r="G17" s="122">
        <f>'دفتر کل'!H270</f>
        <v>2000000</v>
      </c>
      <c r="H17" s="122"/>
      <c r="I17" s="17">
        <f>'دفتر کل'!H246</f>
        <v>20</v>
      </c>
      <c r="J17" s="121" t="str">
        <f>حسابهای.پرداختنی</f>
        <v>ح پرداختنی</v>
      </c>
    </row>
    <row r="18" spans="7:10" ht="15">
      <c r="G18" s="122">
        <f>'دفتر کل'!H300</f>
        <v>200000</v>
      </c>
      <c r="H18" s="122"/>
      <c r="I18" s="17">
        <f>'دفتر کل'!H277</f>
        <v>21</v>
      </c>
      <c r="J18" s="121" t="str">
        <f>اسناد.پرداختنی</f>
        <v>اسناد پرداختنی</v>
      </c>
    </row>
    <row r="19" spans="7:10" ht="15">
      <c r="G19" s="122">
        <f>'دفتر کل'!H331</f>
        <v>5000000</v>
      </c>
      <c r="H19" s="122"/>
      <c r="I19" s="17">
        <f>'دفتر کل'!H308</f>
        <v>30</v>
      </c>
      <c r="J19" s="121" t="str">
        <f>سرمایه</f>
        <v>سرمایه</v>
      </c>
    </row>
    <row r="20" spans="7:10" ht="15">
      <c r="G20" s="18"/>
      <c r="H20" s="122">
        <f>'دفتر کل'!$H$374</f>
        <v>60000</v>
      </c>
      <c r="I20" s="17">
        <f>'دفتر کل'!H351</f>
        <v>31</v>
      </c>
      <c r="J20" s="121" t="str">
        <f>برداشت</f>
        <v>برداشت</v>
      </c>
    </row>
    <row r="21" spans="7:10" ht="15">
      <c r="G21" s="122">
        <f>'دفتر کل'!$H$405</f>
        <v>1830000</v>
      </c>
      <c r="H21" s="18"/>
      <c r="I21" s="17">
        <f>'دفتر کل'!H382</f>
        <v>40</v>
      </c>
      <c r="J21" s="121" t="str">
        <f>درآمد</f>
        <v>فروش کالا</v>
      </c>
    </row>
    <row r="22" spans="7:10" ht="14.25">
      <c r="G22" s="18"/>
      <c r="H22" s="122">
        <f>'دفتر کل'!$H$435</f>
        <v>300000</v>
      </c>
      <c r="I22" s="17">
        <f>'دفتر کل'!H412</f>
        <v>50</v>
      </c>
      <c r="J22" s="121" t="str">
        <f>هزینه.اجاره</f>
        <v>هزینه اجاره</v>
      </c>
    </row>
    <row r="23" spans="7:10" ht="14.25">
      <c r="G23" s="18"/>
      <c r="H23" s="122">
        <f>'دفتر کل'!$H$464</f>
        <v>800</v>
      </c>
      <c r="I23" s="17">
        <f>'دفتر کل'!H441</f>
        <v>51</v>
      </c>
      <c r="J23" s="121" t="str">
        <f>هزینه.حمل</f>
        <v>هزینه حمل</v>
      </c>
    </row>
    <row r="24" spans="7:10" ht="14.25">
      <c r="G24" s="18"/>
      <c r="H24" s="122">
        <f>'دفتر کل'!$H$494</f>
        <v>1270000</v>
      </c>
      <c r="I24" s="17">
        <f>'دفتر کل'!H471</f>
        <v>52</v>
      </c>
      <c r="J24" s="121" t="str">
        <f>خرید.کالا</f>
        <v>خرید کالا</v>
      </c>
    </row>
    <row r="25" spans="7:10" ht="14.25">
      <c r="G25" s="18"/>
      <c r="H25" s="122">
        <f>'دفتر کل'!$H$524</f>
        <v>11400</v>
      </c>
      <c r="I25" s="17">
        <f>'دفتر کل'!H501</f>
        <v>53</v>
      </c>
      <c r="J25" s="121" t="str">
        <f>هزینه.متفرقه</f>
        <v>هزینه متفرقه</v>
      </c>
    </row>
    <row r="26" spans="7:10" ht="14.25">
      <c r="G26" s="18"/>
      <c r="H26" s="122">
        <f>'دفتر کل'!$H$555</f>
        <v>1900</v>
      </c>
      <c r="I26" s="17">
        <f>'دفتر کل'!H532</f>
        <v>54</v>
      </c>
      <c r="J26" s="121" t="str">
        <f>هزینه.آب.و.برق.تلفن</f>
        <v>هزینه آب و برق و تلفن</v>
      </c>
    </row>
    <row r="27" spans="7:10" ht="15" thickBot="1">
      <c r="G27" s="39"/>
      <c r="H27" s="124">
        <f>'دفتر کل'!H585</f>
        <v>30000</v>
      </c>
      <c r="I27" s="17">
        <f>'دفتر کل'!H562</f>
        <v>55</v>
      </c>
      <c r="J27" s="121" t="str">
        <f>'دفتر کل'!N562</f>
        <v>هزینه حقوق</v>
      </c>
    </row>
    <row r="28" spans="7:10" ht="15" thickBot="1">
      <c r="G28" s="125">
        <f>SUM(G8:G26)</f>
        <v>9030000</v>
      </c>
      <c r="H28" s="126">
        <f>SUM(H8:H27)</f>
        <v>9030000</v>
      </c>
      <c r="I28" s="127"/>
      <c r="J28" s="128" t="s">
        <v>73</v>
      </c>
    </row>
    <row r="29" spans="7:12" ht="14.25">
      <c r="G29" s="4"/>
      <c r="H29" s="4"/>
      <c r="I29" s="4"/>
      <c r="J29" s="129"/>
      <c r="K29" s="4"/>
      <c r="L29" s="4"/>
    </row>
    <row r="30" spans="7:12" ht="14.25">
      <c r="G30" s="4"/>
      <c r="H30" s="4"/>
      <c r="I30" s="4"/>
      <c r="J30" s="129"/>
      <c r="K30" s="4"/>
      <c r="L30" s="4"/>
    </row>
    <row r="31" spans="7:12" ht="14.25">
      <c r="G31" s="4"/>
      <c r="H31" s="4"/>
      <c r="I31" s="4"/>
      <c r="J31" s="129"/>
      <c r="K31" s="4"/>
      <c r="L31" s="4"/>
    </row>
    <row r="32" spans="7:12" ht="14.25">
      <c r="G32" s="4"/>
      <c r="H32" s="4"/>
      <c r="I32" s="4"/>
      <c r="J32" s="129"/>
      <c r="K32" s="4"/>
      <c r="L32" s="4"/>
    </row>
    <row r="33" spans="7:12" ht="12">
      <c r="G33" s="4"/>
      <c r="H33" s="4"/>
      <c r="I33" s="4"/>
      <c r="J33" s="4"/>
      <c r="K33" s="4"/>
      <c r="L33" s="4"/>
    </row>
  </sheetData>
  <sheetProtection/>
  <mergeCells count="3">
    <mergeCell ref="H4:I4"/>
    <mergeCell ref="H5:I5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5:H13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5" width="9.140625" style="2" customWidth="1"/>
    <col min="6" max="6" width="15.57421875" style="2" customWidth="1"/>
    <col min="7" max="7" width="22.28125" style="2" customWidth="1"/>
    <col min="8" max="8" width="17.00390625" style="2" customWidth="1"/>
    <col min="9" max="16384" width="9.140625" style="2" customWidth="1"/>
  </cols>
  <sheetData>
    <row r="5" ht="12">
      <c r="G5" s="3" t="s">
        <v>74</v>
      </c>
    </row>
    <row r="6" ht="12">
      <c r="G6" s="3" t="s">
        <v>105</v>
      </c>
    </row>
    <row r="7" ht="12">
      <c r="G7" s="3" t="s">
        <v>106</v>
      </c>
    </row>
    <row r="8" spans="6:8" ht="12">
      <c r="F8" s="130">
        <f>'دفتر کل'!H311</f>
        <v>5000000</v>
      </c>
      <c r="G8" s="131"/>
      <c r="H8" s="131" t="s">
        <v>107</v>
      </c>
    </row>
    <row r="9" spans="6:8" ht="12">
      <c r="F9" s="131"/>
      <c r="G9" s="130">
        <f>'صورت سود و زیان '!E22</f>
        <v>265900</v>
      </c>
      <c r="H9" s="131" t="str">
        <f>'صورت سود و زیان '!G22</f>
        <v>سود خالص</v>
      </c>
    </row>
    <row r="10" spans="6:8" ht="12">
      <c r="F10" s="131"/>
      <c r="G10" s="130"/>
      <c r="H10" s="131" t="s">
        <v>108</v>
      </c>
    </row>
    <row r="11" spans="6:8" ht="12">
      <c r="F11" s="131"/>
      <c r="G11" s="130">
        <f>'دفتر کل'!H374</f>
        <v>60000</v>
      </c>
      <c r="H11" s="131" t="str">
        <f>برداشت</f>
        <v>برداشت</v>
      </c>
    </row>
    <row r="12" spans="6:8" ht="12">
      <c r="F12" s="130">
        <f>G9-G11</f>
        <v>205900</v>
      </c>
      <c r="G12" s="131"/>
      <c r="H12" s="131" t="str">
        <f>IF(G9&gt;G11,"افزایش در سرمایه","کاهش در سرمایه")</f>
        <v>افزایش در سرمایه</v>
      </c>
    </row>
    <row r="13" spans="6:8" ht="12">
      <c r="F13" s="130">
        <f>IF(H12="افزایش در سرمایه",F8+F12,IF(H12="کاهش در سرمایه",F8-F12,0))</f>
        <v>5205900</v>
      </c>
      <c r="G13" s="131"/>
      <c r="H13" s="131" t="s">
        <v>109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2" customWidth="1"/>
    <col min="5" max="5" width="11.8515625" style="2" customWidth="1"/>
    <col min="6" max="6" width="18.421875" style="2" customWidth="1"/>
    <col min="7" max="7" width="17.421875" style="2" customWidth="1"/>
    <col min="8" max="8" width="15.421875" style="2" customWidth="1"/>
    <col min="9" max="16384" width="9.140625" style="2" customWidth="1"/>
  </cols>
  <sheetData>
    <row r="2" spans="6:7" ht="12">
      <c r="F2" s="147" t="s">
        <v>74</v>
      </c>
      <c r="G2" s="147"/>
    </row>
    <row r="3" spans="6:7" ht="12">
      <c r="F3" s="147" t="s">
        <v>92</v>
      </c>
      <c r="G3" s="147"/>
    </row>
    <row r="4" spans="6:7" ht="12.75" thickBot="1">
      <c r="F4" s="147" t="s">
        <v>93</v>
      </c>
      <c r="G4" s="147"/>
    </row>
    <row r="5" spans="5:8" ht="12">
      <c r="E5" s="10"/>
      <c r="F5" s="12" t="s">
        <v>96</v>
      </c>
      <c r="G5" s="10"/>
      <c r="H5" s="13" t="s">
        <v>94</v>
      </c>
    </row>
    <row r="6" spans="5:8" ht="12">
      <c r="E6" s="31"/>
      <c r="F6" s="4" t="s">
        <v>97</v>
      </c>
      <c r="G6" s="31"/>
      <c r="H6" s="17" t="s">
        <v>95</v>
      </c>
    </row>
    <row r="7" spans="5:8" ht="12">
      <c r="E7" s="15">
        <f>ترازآزمایشی!G17</f>
        <v>2000000</v>
      </c>
      <c r="F7" s="4" t="str">
        <f>ترازآزمایشی!J17</f>
        <v>ح پرداختنی</v>
      </c>
      <c r="G7" s="15">
        <f>ترازآزمایشی!H8</f>
        <v>3785900</v>
      </c>
      <c r="H7" s="17" t="str">
        <f>ترازآزمایشی!J8</f>
        <v>بانک</v>
      </c>
    </row>
    <row r="8" spans="5:8" ht="12">
      <c r="E8" s="15">
        <f>ترازآزمایشی!G18</f>
        <v>200000</v>
      </c>
      <c r="F8" s="4" t="str">
        <f>ترازآزمایشی!J18</f>
        <v>اسناد پرداختنی</v>
      </c>
      <c r="G8" s="15">
        <f>ترازآزمایشی!H9</f>
        <v>1300000</v>
      </c>
      <c r="H8" s="17" t="str">
        <f>ترازآزمایشی!J9</f>
        <v>ح دریافتنی</v>
      </c>
    </row>
    <row r="9" spans="5:8" ht="12">
      <c r="E9" s="31"/>
      <c r="F9" s="4"/>
      <c r="G9" s="15">
        <f>ترازآزمایشی!H10</f>
        <v>330000</v>
      </c>
      <c r="H9" s="17" t="str">
        <f>ترازآزمایشی!J10</f>
        <v>اسناد دریافتنی</v>
      </c>
    </row>
    <row r="10" spans="5:8" ht="12">
      <c r="E10" s="31"/>
      <c r="F10" s="4"/>
      <c r="G10" s="15">
        <f>ترازآزمایشی!H11</f>
        <v>120000</v>
      </c>
      <c r="H10" s="17" t="str">
        <f>ترازآزمایشی!J11</f>
        <v>پ پ بیمه</v>
      </c>
    </row>
    <row r="11" spans="5:8" ht="12">
      <c r="E11" s="31"/>
      <c r="F11" s="4"/>
      <c r="G11" s="15">
        <f>ترازآزمایشی!H12</f>
        <v>180000</v>
      </c>
      <c r="H11" s="17" t="str">
        <f>ترازآزمایشی!J12</f>
        <v>پ پ اجاره</v>
      </c>
    </row>
    <row r="12" spans="5:8" ht="12">
      <c r="E12" s="31"/>
      <c r="F12" s="4"/>
      <c r="G12" s="15">
        <f>ترازآزمایشی!H13</f>
        <v>300000</v>
      </c>
      <c r="H12" s="17" t="str">
        <f>ترازآزمایشی!J13</f>
        <v>پ پ خرید کالا</v>
      </c>
    </row>
    <row r="13" spans="5:8" ht="12">
      <c r="E13" s="31"/>
      <c r="F13" s="4" t="s">
        <v>99</v>
      </c>
      <c r="G13" s="15">
        <f>'دفتر کل'!Y31</f>
        <v>150000</v>
      </c>
      <c r="H13" s="17" t="str">
        <f>ترازآزمایشی!J14</f>
        <v>موجودی کالا</v>
      </c>
    </row>
    <row r="14" spans="5:8" ht="12">
      <c r="E14" s="31"/>
      <c r="F14" s="4"/>
      <c r="G14" s="15">
        <f>ترازآزمایشی!H15</f>
        <v>40000</v>
      </c>
      <c r="H14" s="17" t="str">
        <f>ترازآزمایشی!J15</f>
        <v>ملزومات</v>
      </c>
    </row>
    <row r="15" spans="5:8" ht="12">
      <c r="E15" s="31"/>
      <c r="F15" s="4"/>
      <c r="G15" s="31"/>
      <c r="H15" s="17"/>
    </row>
    <row r="16" spans="5:8" ht="12">
      <c r="E16" s="31"/>
      <c r="F16" s="4"/>
      <c r="G16" s="31"/>
      <c r="H16" s="17"/>
    </row>
    <row r="17" spans="5:8" ht="12">
      <c r="E17" s="31"/>
      <c r="F17" s="4" t="s">
        <v>100</v>
      </c>
      <c r="G17" s="31"/>
      <c r="H17" s="17" t="s">
        <v>98</v>
      </c>
    </row>
    <row r="18" spans="5:8" ht="12">
      <c r="E18" s="15">
        <f>'صورت حساب  سرمایه'!F13</f>
        <v>5205900</v>
      </c>
      <c r="F18" s="4" t="s">
        <v>18</v>
      </c>
      <c r="G18" s="15">
        <f>ترازآزمایشی!H16</f>
        <v>1200000</v>
      </c>
      <c r="H18" s="17" t="str">
        <f>ترازآزمایشی!J16</f>
        <v>اثاثه</v>
      </c>
    </row>
    <row r="19" spans="5:8" ht="12">
      <c r="E19" s="31"/>
      <c r="F19" s="4"/>
      <c r="G19" s="31"/>
      <c r="H19" s="17"/>
    </row>
    <row r="20" spans="5:8" ht="12">
      <c r="E20" s="31"/>
      <c r="F20" s="4"/>
      <c r="G20" s="31"/>
      <c r="H20" s="17"/>
    </row>
    <row r="21" spans="5:8" ht="12">
      <c r="E21" s="31"/>
      <c r="F21" s="4"/>
      <c r="G21" s="31"/>
      <c r="H21" s="17"/>
    </row>
    <row r="22" spans="5:8" ht="12">
      <c r="E22" s="31"/>
      <c r="F22" s="4"/>
      <c r="G22" s="31"/>
      <c r="H22" s="17"/>
    </row>
    <row r="23" spans="5:8" ht="12">
      <c r="E23" s="31"/>
      <c r="F23" s="4"/>
      <c r="G23" s="31"/>
      <c r="H23" s="17"/>
    </row>
    <row r="24" spans="5:8" ht="12">
      <c r="E24" s="31"/>
      <c r="F24" s="4"/>
      <c r="G24" s="31"/>
      <c r="H24" s="17"/>
    </row>
    <row r="25" spans="5:8" ht="12">
      <c r="E25" s="31"/>
      <c r="F25" s="4"/>
      <c r="G25" s="31"/>
      <c r="H25" s="17"/>
    </row>
    <row r="26" spans="5:8" ht="12.75" thickBot="1">
      <c r="E26" s="52">
        <f>SUM(E7:E25)</f>
        <v>7405900</v>
      </c>
      <c r="F26" s="37" t="s">
        <v>102</v>
      </c>
      <c r="G26" s="52">
        <f>SUM(G7:G25)</f>
        <v>7405900</v>
      </c>
      <c r="H26" s="38" t="s">
        <v>101</v>
      </c>
    </row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3">
    <mergeCell ref="F2:G2"/>
    <mergeCell ref="F3:G3"/>
    <mergeCell ref="F4:G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6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11.57421875" style="2" customWidth="1"/>
    <col min="5" max="5" width="11.421875" style="2" customWidth="1"/>
    <col min="6" max="7" width="9.140625" style="2" customWidth="1"/>
    <col min="8" max="8" width="22.7109375" style="2" customWidth="1"/>
    <col min="9" max="11" width="9.140625" style="2" customWidth="1"/>
    <col min="12" max="12" width="10.8515625" style="2" customWidth="1"/>
    <col min="13" max="13" width="7.421875" style="2" customWidth="1"/>
    <col min="14" max="14" width="12.421875" style="2" customWidth="1"/>
    <col min="15" max="15" width="12.00390625" style="2" customWidth="1"/>
    <col min="16" max="16" width="5.00390625" style="2" customWidth="1"/>
    <col min="17" max="17" width="24.00390625" style="2" customWidth="1"/>
    <col min="18" max="18" width="11.140625" style="2" customWidth="1"/>
    <col min="19" max="19" width="7.57421875" style="2" customWidth="1"/>
    <col min="20" max="16384" width="9.140625" style="2" customWidth="1"/>
  </cols>
  <sheetData>
    <row r="6" spans="4:8" ht="12.75" thickBot="1">
      <c r="D6" s="2">
        <v>1</v>
      </c>
      <c r="E6" s="2" t="s">
        <v>12</v>
      </c>
      <c r="F6" s="147" t="s">
        <v>11</v>
      </c>
      <c r="G6" s="147"/>
      <c r="H6" s="147"/>
    </row>
    <row r="7" spans="4:9" ht="12.75" thickBot="1">
      <c r="D7" s="132" t="s">
        <v>7</v>
      </c>
      <c r="E7" s="133" t="s">
        <v>6</v>
      </c>
      <c r="F7" s="133" t="s">
        <v>16</v>
      </c>
      <c r="G7" s="133" t="s">
        <v>15</v>
      </c>
      <c r="H7" s="133" t="s">
        <v>2</v>
      </c>
      <c r="I7" s="134" t="s">
        <v>13</v>
      </c>
    </row>
    <row r="8" spans="4:9" ht="12">
      <c r="D8" s="10"/>
      <c r="E8" s="11">
        <f>'سند حسابداری'!AF6</f>
        <v>1830000</v>
      </c>
      <c r="F8" s="12"/>
      <c r="G8" s="12">
        <f>'دفتر کل'!$H$382</f>
        <v>40</v>
      </c>
      <c r="H8" s="12" t="str">
        <f>ترازآزمایشی!$J$21</f>
        <v>فروش کالا</v>
      </c>
      <c r="I8" s="14">
        <v>1</v>
      </c>
    </row>
    <row r="9" spans="4:9" ht="12">
      <c r="D9" s="15">
        <f>E8</f>
        <v>1830000</v>
      </c>
      <c r="E9" s="4"/>
      <c r="F9" s="4"/>
      <c r="G9" s="4">
        <f>'سند حسابداری'!AI7</f>
        <v>32</v>
      </c>
      <c r="H9" s="16" t="str">
        <f>'دفتر کل'!$AE$38</f>
        <v>خلاصه سود و زیان</v>
      </c>
      <c r="I9" s="18"/>
    </row>
    <row r="10" spans="4:9" ht="12">
      <c r="D10" s="19"/>
      <c r="E10" s="20"/>
      <c r="F10" s="20"/>
      <c r="G10" s="20"/>
      <c r="H10" s="20" t="str">
        <f>'سند حسابداری'!AJ8</f>
        <v>بستن حساب فروش</v>
      </c>
      <c r="I10" s="22"/>
    </row>
    <row r="11" spans="4:9" ht="12">
      <c r="D11" s="23"/>
      <c r="E11" s="24">
        <f>'سند حسابداری'!AF18</f>
        <v>1270000</v>
      </c>
      <c r="F11" s="25"/>
      <c r="G11" s="25">
        <f>'سند حسابداری'!AI18</f>
        <v>32</v>
      </c>
      <c r="H11" s="26" t="str">
        <f>'سند حسابداری'!AJ18</f>
        <v>خلاصه سود و زیان</v>
      </c>
      <c r="I11" s="28">
        <v>2</v>
      </c>
    </row>
    <row r="12" spans="4:9" ht="12">
      <c r="D12" s="15">
        <f>E11</f>
        <v>1270000</v>
      </c>
      <c r="E12" s="4"/>
      <c r="F12" s="4"/>
      <c r="G12" s="4">
        <f>'سند حسابداری'!AI19</f>
        <v>52</v>
      </c>
      <c r="H12" s="16" t="str">
        <f>'سند حسابداری'!AJ19</f>
        <v>خرید کالا</v>
      </c>
      <c r="I12" s="18"/>
    </row>
    <row r="13" spans="4:9" ht="12">
      <c r="D13" s="19"/>
      <c r="E13" s="20"/>
      <c r="F13" s="20"/>
      <c r="G13" s="20"/>
      <c r="H13" s="20" t="str">
        <f>'سند حسابداری'!AJ20</f>
        <v>بستن حساب خرید</v>
      </c>
      <c r="I13" s="22"/>
    </row>
    <row r="14" spans="4:9" ht="12">
      <c r="D14" s="23"/>
      <c r="E14" s="24">
        <f>'سند حسابداری'!AF28</f>
        <v>300000</v>
      </c>
      <c r="F14" s="25"/>
      <c r="G14" s="25">
        <f>'سند حسابداری'!AI28</f>
        <v>32</v>
      </c>
      <c r="H14" s="25" t="str">
        <f>'سند حسابداری'!AJ28</f>
        <v>خلاصه سود و زیان</v>
      </c>
      <c r="I14" s="28">
        <v>3</v>
      </c>
    </row>
    <row r="15" spans="4:9" ht="12">
      <c r="D15" s="15">
        <f>E14</f>
        <v>300000</v>
      </c>
      <c r="E15" s="4"/>
      <c r="F15" s="4"/>
      <c r="G15" s="4">
        <f>'سند حسابداری'!AI29</f>
        <v>50</v>
      </c>
      <c r="H15" s="16" t="str">
        <f>'سند حسابداری'!AJ29</f>
        <v>هزینه اجاره</v>
      </c>
      <c r="I15" s="18"/>
    </row>
    <row r="16" spans="4:9" ht="12">
      <c r="D16" s="29"/>
      <c r="E16" s="20"/>
      <c r="F16" s="20"/>
      <c r="G16" s="20"/>
      <c r="H16" s="20" t="str">
        <f>'سند حسابداری'!AJ30</f>
        <v>بستن حساب هزینه اجاره</v>
      </c>
      <c r="I16" s="22"/>
    </row>
    <row r="17" spans="4:9" ht="12">
      <c r="D17" s="30"/>
      <c r="E17" s="24">
        <f>'سند حسابداری'!AF38</f>
        <v>800</v>
      </c>
      <c r="F17" s="25"/>
      <c r="G17" s="25">
        <f>'سند حسابداری'!AI38</f>
        <v>32</v>
      </c>
      <c r="H17" s="25" t="str">
        <f>'سند حسابداری'!AJ38</f>
        <v>خلاصه سود و زیان</v>
      </c>
      <c r="I17" s="28">
        <v>4</v>
      </c>
    </row>
    <row r="18" spans="4:9" ht="12">
      <c r="D18" s="15">
        <f>E17</f>
        <v>800</v>
      </c>
      <c r="E18" s="4"/>
      <c r="F18" s="4"/>
      <c r="G18" s="4">
        <f>'سند حسابداری'!AI39</f>
        <v>51</v>
      </c>
      <c r="H18" s="16" t="str">
        <f>'سند حسابداری'!AJ39</f>
        <v>هزینه حمل</v>
      </c>
      <c r="I18" s="18"/>
    </row>
    <row r="19" spans="4:9" ht="12">
      <c r="D19" s="19"/>
      <c r="E19" s="20"/>
      <c r="F19" s="20"/>
      <c r="G19" s="20"/>
      <c r="H19" s="20" t="str">
        <f>'سند حسابداری'!AJ40</f>
        <v>بستن حساب هزینه حمل</v>
      </c>
      <c r="I19" s="22"/>
    </row>
    <row r="20" spans="4:9" ht="12">
      <c r="D20" s="31"/>
      <c r="E20" s="32">
        <f>'سند حسابداری'!AF49</f>
        <v>11400</v>
      </c>
      <c r="F20" s="4"/>
      <c r="G20" s="4">
        <f>'سند حسابداری'!AI49</f>
        <v>32</v>
      </c>
      <c r="H20" s="4" t="str">
        <f>'سند حسابداری'!AJ49</f>
        <v>خلاصه سود و زیان</v>
      </c>
      <c r="I20" s="18">
        <v>5</v>
      </c>
    </row>
    <row r="21" spans="4:9" ht="12.75">
      <c r="D21" s="15">
        <f>E20</f>
        <v>11400</v>
      </c>
      <c r="E21" s="4"/>
      <c r="F21" s="4"/>
      <c r="G21" s="4">
        <f>'سند حسابداری'!AI50</f>
        <v>53</v>
      </c>
      <c r="H21" s="16" t="str">
        <f>'سند حسابداری'!AJ50</f>
        <v>هزینه متفرقه</v>
      </c>
      <c r="I21" s="18"/>
    </row>
    <row r="22" spans="4:9" ht="12.75">
      <c r="D22" s="19"/>
      <c r="E22" s="20"/>
      <c r="F22" s="20"/>
      <c r="G22" s="20"/>
      <c r="H22" s="33" t="str">
        <f>'سند حسابداری'!AJ51</f>
        <v>بستن حساب هزینه متفرقه</v>
      </c>
      <c r="I22" s="22"/>
    </row>
    <row r="23" spans="4:9" ht="12.75">
      <c r="D23" s="31"/>
      <c r="E23" s="32">
        <f>'سند حسابداری'!AF59</f>
        <v>1900</v>
      </c>
      <c r="F23" s="4"/>
      <c r="G23" s="4">
        <f>'سند حسابداری'!AI59</f>
        <v>32</v>
      </c>
      <c r="H23" s="4" t="str">
        <f>'سند حسابداری'!AJ59</f>
        <v>خلاصه سود و زیان</v>
      </c>
      <c r="I23" s="18">
        <v>6</v>
      </c>
    </row>
    <row r="24" spans="4:9" ht="12.75">
      <c r="D24" s="15">
        <f>E23</f>
        <v>1900</v>
      </c>
      <c r="E24" s="4"/>
      <c r="F24" s="4"/>
      <c r="G24" s="4">
        <f>'سند حسابداری'!AI60</f>
        <v>54</v>
      </c>
      <c r="H24" s="16" t="str">
        <f>'سند حسابداری'!AJ60</f>
        <v>هزینه آب و برق و تلفن</v>
      </c>
      <c r="I24" s="18"/>
    </row>
    <row r="25" spans="4:9" ht="12.75">
      <c r="D25" s="19"/>
      <c r="E25" s="20"/>
      <c r="F25" s="20"/>
      <c r="G25" s="20"/>
      <c r="H25" s="20" t="str">
        <f>'سند حسابداری'!AJ61</f>
        <v>بستن حساب هزینه آب و برق و تلفن</v>
      </c>
      <c r="I25" s="22"/>
    </row>
    <row r="26" spans="4:9" ht="12.75">
      <c r="D26" s="31"/>
      <c r="E26" s="32">
        <f>'سند حسابداری'!AF69</f>
        <v>30000</v>
      </c>
      <c r="F26" s="4"/>
      <c r="G26" s="4">
        <f>'سند حسابداری'!AI69</f>
        <v>32</v>
      </c>
      <c r="H26" s="4" t="str">
        <f>'سند حسابداری'!AJ69</f>
        <v>خلاصه سود و زیان</v>
      </c>
      <c r="I26" s="18">
        <v>7</v>
      </c>
    </row>
    <row r="27" spans="4:9" ht="12">
      <c r="D27" s="15">
        <f>E26</f>
        <v>30000</v>
      </c>
      <c r="E27" s="4"/>
      <c r="F27" s="4"/>
      <c r="G27" s="4">
        <f>'سند حسابداری'!AI70</f>
        <v>55</v>
      </c>
      <c r="H27" s="16" t="str">
        <f>'سند حسابداری'!AJ70</f>
        <v>هزینه حقوق</v>
      </c>
      <c r="I27" s="18"/>
    </row>
    <row r="28" spans="4:9" ht="12">
      <c r="D28" s="19"/>
      <c r="E28" s="20"/>
      <c r="F28" s="20"/>
      <c r="G28" s="20"/>
      <c r="H28" s="20" t="str">
        <f>'سند حسابداری'!AJ71</f>
        <v>بستن حساب هزینه حقوق</v>
      </c>
      <c r="I28" s="22"/>
    </row>
    <row r="29" spans="4:9" ht="12.75">
      <c r="D29" s="23"/>
      <c r="E29" s="24">
        <f>'سند حسابداری'!AF99</f>
        <v>100000</v>
      </c>
      <c r="F29" s="25"/>
      <c r="G29" s="25">
        <f>'سند حسابداری'!AI99</f>
        <v>32</v>
      </c>
      <c r="H29" s="25" t="str">
        <f>'سند حسابداری'!AJ99</f>
        <v>خلاصه سود و زیان</v>
      </c>
      <c r="I29" s="28">
        <v>8</v>
      </c>
    </row>
    <row r="30" spans="4:9" ht="12.75">
      <c r="D30" s="15">
        <f>E29</f>
        <v>100000</v>
      </c>
      <c r="E30" s="4"/>
      <c r="F30" s="4"/>
      <c r="G30" s="4">
        <f>'سند حسابداری'!AI100</f>
        <v>16</v>
      </c>
      <c r="H30" s="16" t="str">
        <f>'سند حسابداری'!AJ100</f>
        <v>موجودی کالا</v>
      </c>
      <c r="I30" s="18"/>
    </row>
    <row r="31" spans="4:9" ht="12.75">
      <c r="D31" s="19"/>
      <c r="E31" s="20"/>
      <c r="F31" s="20"/>
      <c r="G31" s="20"/>
      <c r="H31" s="20" t="str">
        <f>'سند حسابداری'!AJ101</f>
        <v>بستن حساب موجودی اول دوره</v>
      </c>
      <c r="I31" s="22"/>
    </row>
    <row r="32" spans="4:9" ht="12.75">
      <c r="D32" s="31"/>
      <c r="E32" s="32">
        <f>'سند حسابداری'!AF109</f>
        <v>150000</v>
      </c>
      <c r="F32" s="4"/>
      <c r="G32" s="4">
        <f>'سند حسابداری'!AI109</f>
        <v>16</v>
      </c>
      <c r="H32" s="4" t="str">
        <f>'سند حسابداری'!AJ109</f>
        <v>موجودی کالا</v>
      </c>
      <c r="I32" s="18">
        <v>9</v>
      </c>
    </row>
    <row r="33" spans="4:9" ht="12.75">
      <c r="D33" s="31">
        <f>E32</f>
        <v>150000</v>
      </c>
      <c r="E33" s="4"/>
      <c r="F33" s="4"/>
      <c r="G33" s="4">
        <f>'سند حسابداری'!AI110</f>
        <v>32</v>
      </c>
      <c r="H33" s="16" t="str">
        <f>'سند حسابداری'!AJ110</f>
        <v>خلاصه سود و زیان</v>
      </c>
      <c r="I33" s="18"/>
    </row>
    <row r="34" spans="4:9" ht="12.75">
      <c r="D34" s="19"/>
      <c r="E34" s="20"/>
      <c r="F34" s="20"/>
      <c r="G34" s="20"/>
      <c r="H34" s="20" t="str">
        <f>'سند حسابداری'!AJ111</f>
        <v>ثبت موجودی کالای پایان دوره</v>
      </c>
      <c r="I34" s="22"/>
    </row>
    <row r="35" spans="4:9" ht="12.75">
      <c r="D35" s="31"/>
      <c r="E35" s="32">
        <f>'دفتر کل'!Y49</f>
        <v>265900</v>
      </c>
      <c r="F35" s="4"/>
      <c r="G35" s="4">
        <f>'دفتر کل'!Y38</f>
        <v>32</v>
      </c>
      <c r="H35" s="4" t="str">
        <f>'سند حسابداری'!AJ79</f>
        <v>خلاصه سود و زیان</v>
      </c>
      <c r="I35" s="18">
        <v>10</v>
      </c>
    </row>
    <row r="36" spans="4:9" ht="12.75">
      <c r="D36" s="15">
        <f>E35</f>
        <v>265900</v>
      </c>
      <c r="E36" s="4"/>
      <c r="F36" s="4"/>
      <c r="G36" s="4">
        <f>'دفتر کل'!H308</f>
        <v>30</v>
      </c>
      <c r="H36" s="16" t="str">
        <f>'سند حسابداری'!AJ80</f>
        <v>سرمایه</v>
      </c>
      <c r="I36" s="18"/>
    </row>
    <row r="37" spans="4:9" ht="12.75">
      <c r="D37" s="19"/>
      <c r="E37" s="20"/>
      <c r="F37" s="20"/>
      <c r="G37" s="20"/>
      <c r="H37" s="20" t="str">
        <f>'سند حسابداری'!AJ81</f>
        <v>بستن حساب سود و زیان</v>
      </c>
      <c r="I37" s="22"/>
    </row>
    <row r="38" spans="4:9" ht="12.75">
      <c r="D38" s="31"/>
      <c r="E38" s="32">
        <f>'سند حسابداری'!AF89</f>
        <v>60000</v>
      </c>
      <c r="F38" s="4"/>
      <c r="G38" s="4">
        <f>'سند حسابداری'!AI89</f>
        <v>30</v>
      </c>
      <c r="H38" s="4" t="str">
        <f>'سند حسابداری'!AJ89</f>
        <v>سرمایه</v>
      </c>
      <c r="I38" s="18">
        <v>11</v>
      </c>
    </row>
    <row r="39" spans="4:9" ht="12">
      <c r="D39" s="15">
        <f>E38</f>
        <v>60000</v>
      </c>
      <c r="E39" s="4"/>
      <c r="F39" s="4"/>
      <c r="G39" s="4">
        <f>'سند حسابداری'!AI90</f>
        <v>31</v>
      </c>
      <c r="H39" s="16" t="str">
        <f>'سند حسابداری'!AJ90</f>
        <v>برداشت</v>
      </c>
      <c r="I39" s="18"/>
    </row>
    <row r="40" spans="4:9" ht="12.75" thickBot="1">
      <c r="D40" s="36"/>
      <c r="E40" s="37"/>
      <c r="F40" s="37"/>
      <c r="G40" s="37"/>
      <c r="H40" s="37" t="str">
        <f>'سند حسابداری'!AJ91</f>
        <v>بستن حساب برداشت</v>
      </c>
      <c r="I40" s="39"/>
    </row>
    <row r="41" spans="4:9" ht="12">
      <c r="D41" s="4"/>
      <c r="E41" s="4"/>
      <c r="F41" s="4"/>
      <c r="G41" s="4"/>
      <c r="H41" s="4"/>
      <c r="I41" s="4"/>
    </row>
  </sheetData>
  <sheetProtection/>
  <mergeCells count="1">
    <mergeCell ref="F6:H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Proshat-NP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project</dc:title>
  <dc:subject>project</dc:subject>
  <dc:creator>Cm</dc:creator>
  <cp:keywords/>
  <dc:description/>
  <cp:lastModifiedBy>cm</cp:lastModifiedBy>
  <dcterms:created xsi:type="dcterms:W3CDTF">2009-03-03T14:24:47Z</dcterms:created>
  <dcterms:modified xsi:type="dcterms:W3CDTF">2015-04-07T05:28:22Z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