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240" yWindow="105" windowWidth="14805" windowHeight="8010"/>
  </bookViews>
  <sheets>
    <sheet name="اطلاعات" sheetId="1" r:id="rId1"/>
    <sheet name="جدول توزیع فراوانی" sheetId="2" r:id="rId2"/>
    <sheet name="chart" sheetId="3" state="hidden" r:id="rId3"/>
  </sheets>
  <definedNames>
    <definedName name="chart1">chart!$Y$4:$Z$31</definedName>
    <definedName name="chart2">chart!$Y$34:$Z$60</definedName>
    <definedName name="chart3">chart!$Y$62:$Z$87</definedName>
    <definedName name="data">اطلاعات!$A$2:$T$31</definedName>
    <definedName name="data2">OFFSET(chart!$A$2,0,0,chart!$J$1,1)</definedName>
    <definedName name="data3">OFFSET(chart!$B$2,0,0,chart!$J$1,1)</definedName>
    <definedName name="data4">OFFSET(chart!$C$2,0,0,chart!$J$1,1)</definedName>
    <definedName name="ic">CHOOSE('جدول توزیع فراوانی'!$R$28,chart1,chart2,chart3)</definedName>
  </definedNames>
  <calcPr calcId="144525"/>
</workbook>
</file>

<file path=xl/calcChain.xml><?xml version="1.0" encoding="utf-8"?>
<calcChain xmlns="http://schemas.openxmlformats.org/spreadsheetml/2006/main">
  <c r="B1" i="3" l="1"/>
  <c r="A1" i="3"/>
  <c r="Y11" i="1" l="1"/>
  <c r="Y13" i="1" s="1"/>
  <c r="J1" i="3" s="1"/>
  <c r="Y5" i="1"/>
  <c r="Y3" i="1"/>
  <c r="AA3" i="1" s="1"/>
  <c r="J4" i="2" s="1"/>
  <c r="Y2" i="1"/>
  <c r="AA2" i="1" s="1"/>
  <c r="Y4" i="1" s="1"/>
  <c r="Z11" i="1" l="1"/>
  <c r="Z13" i="1" s="1"/>
  <c r="I4" i="2" s="1"/>
  <c r="J5" i="2" s="1"/>
  <c r="I5" i="2" s="1"/>
  <c r="J6" i="2" s="1"/>
  <c r="K4" i="2"/>
  <c r="H4" i="2" l="1"/>
  <c r="K5" i="2"/>
  <c r="H5" i="2" s="1"/>
  <c r="K6" i="2"/>
  <c r="I6" i="2"/>
  <c r="J7" i="2" s="1"/>
  <c r="A2" i="3"/>
  <c r="B4" i="2"/>
  <c r="H6" i="2" l="1"/>
  <c r="A3" i="3"/>
  <c r="B5" i="2"/>
  <c r="G4" i="2"/>
  <c r="B2" i="3" s="1"/>
  <c r="A4" i="3"/>
  <c r="B6" i="2"/>
  <c r="G5" i="2"/>
  <c r="B3" i="3" s="1"/>
  <c r="K7" i="2"/>
  <c r="I7" i="2"/>
  <c r="J8" i="2" s="1"/>
  <c r="H7" i="2" l="1"/>
  <c r="A5" i="3" s="1"/>
  <c r="B7" i="2"/>
  <c r="K8" i="2"/>
  <c r="I8" i="2"/>
  <c r="J9" i="2" s="1"/>
  <c r="G6" i="2"/>
  <c r="B4" i="3" s="1"/>
  <c r="F4" i="2"/>
  <c r="F5" i="2"/>
  <c r="H8" i="2" l="1"/>
  <c r="A6" i="3" s="1"/>
  <c r="B8" i="2"/>
  <c r="K9" i="2"/>
  <c r="I9" i="2"/>
  <c r="J10" i="2" s="1"/>
  <c r="G7" i="2"/>
  <c r="B5" i="3" s="1"/>
  <c r="F6" i="2"/>
  <c r="H9" i="2" l="1"/>
  <c r="A7" i="3" s="1"/>
  <c r="B9" i="2"/>
  <c r="G8" i="2"/>
  <c r="K10" i="2"/>
  <c r="I10" i="2"/>
  <c r="J11" i="2" s="1"/>
  <c r="F7" i="2"/>
  <c r="H10" i="2" l="1"/>
  <c r="A8" i="3" s="1"/>
  <c r="F8" i="2"/>
  <c r="B6" i="3"/>
  <c r="K11" i="2"/>
  <c r="I11" i="2"/>
  <c r="J12" i="2" s="1"/>
  <c r="B10" i="2"/>
  <c r="G9" i="2"/>
  <c r="H11" i="2" l="1"/>
  <c r="A9" i="3" s="1"/>
  <c r="F9" i="2"/>
  <c r="B7" i="3"/>
  <c r="B11" i="2"/>
  <c r="G10" i="2"/>
  <c r="B8" i="3" s="1"/>
  <c r="K12" i="2"/>
  <c r="I12" i="2"/>
  <c r="J13" i="2" s="1"/>
  <c r="H12" i="2" l="1"/>
  <c r="B12" i="2"/>
  <c r="A10" i="3"/>
  <c r="K13" i="2"/>
  <c r="I13" i="2"/>
  <c r="J14" i="2" s="1"/>
  <c r="G11" i="2"/>
  <c r="B9" i="3" s="1"/>
  <c r="F10" i="2"/>
  <c r="H13" i="2" l="1"/>
  <c r="A11" i="3" s="1"/>
  <c r="B13" i="2"/>
  <c r="F11" i="2"/>
  <c r="K14" i="2"/>
  <c r="I14" i="2"/>
  <c r="J15" i="2" s="1"/>
  <c r="G12" i="2"/>
  <c r="H14" i="2" l="1"/>
  <c r="F12" i="2"/>
  <c r="B10" i="3"/>
  <c r="K15" i="2"/>
  <c r="I15" i="2"/>
  <c r="J16" i="2" s="1"/>
  <c r="B14" i="2"/>
  <c r="A12" i="3"/>
  <c r="G13" i="2"/>
  <c r="B11" i="3" s="1"/>
  <c r="H15" i="2" l="1"/>
  <c r="A13" i="3" s="1"/>
  <c r="B15" i="2"/>
  <c r="G14" i="2"/>
  <c r="K16" i="2"/>
  <c r="I16" i="2"/>
  <c r="J17" i="2" s="1"/>
  <c r="F13" i="2"/>
  <c r="H16" i="2" l="1"/>
  <c r="A14" i="3" s="1"/>
  <c r="F14" i="2"/>
  <c r="B12" i="3"/>
  <c r="G15" i="2"/>
  <c r="B16" i="2"/>
  <c r="K17" i="2"/>
  <c r="H17" i="2" s="1"/>
  <c r="I17" i="2"/>
  <c r="J18" i="2" s="1"/>
  <c r="F15" i="2" l="1"/>
  <c r="B13" i="3"/>
  <c r="K18" i="2"/>
  <c r="I18" i="2"/>
  <c r="J19" i="2" s="1"/>
  <c r="G16" i="2"/>
  <c r="B14" i="3" s="1"/>
  <c r="A15" i="3"/>
  <c r="B17" i="2"/>
  <c r="H18" i="2" l="1"/>
  <c r="G17" i="2"/>
  <c r="B15" i="3" s="1"/>
  <c r="F16" i="2"/>
  <c r="B18" i="2"/>
  <c r="A16" i="3"/>
  <c r="K19" i="2"/>
  <c r="H19" i="2" s="1"/>
  <c r="I19" i="2"/>
  <c r="J20" i="2" s="1"/>
  <c r="A17" i="3" l="1"/>
  <c r="B19" i="2"/>
  <c r="K20" i="2"/>
  <c r="H20" i="2" s="1"/>
  <c r="I20" i="2"/>
  <c r="J21" i="2" s="1"/>
  <c r="G18" i="2"/>
  <c r="B16" i="3" s="1"/>
  <c r="F17" i="2"/>
  <c r="K21" i="2" l="1"/>
  <c r="H21" i="2" s="1"/>
  <c r="I21" i="2"/>
  <c r="J22" i="2" s="1"/>
  <c r="F18" i="2"/>
  <c r="B20" i="2"/>
  <c r="A18" i="3"/>
  <c r="G19" i="2"/>
  <c r="B17" i="3" s="1"/>
  <c r="A19" i="3" l="1"/>
  <c r="B21" i="2"/>
  <c r="G20" i="2"/>
  <c r="K22" i="2"/>
  <c r="H22" i="2" s="1"/>
  <c r="I22" i="2"/>
  <c r="J23" i="2" s="1"/>
  <c r="F19" i="2"/>
  <c r="F20" i="2" l="1"/>
  <c r="B18" i="3"/>
  <c r="B22" i="2"/>
  <c r="A20" i="3"/>
  <c r="K23" i="2"/>
  <c r="H23" i="2" s="1"/>
  <c r="I23" i="2"/>
  <c r="G21" i="2"/>
  <c r="B19" i="3" s="1"/>
  <c r="A21" i="3" l="1"/>
  <c r="G22" i="2"/>
  <c r="F21" i="2"/>
  <c r="B23" i="2"/>
  <c r="F22" i="2" l="1"/>
  <c r="B20" i="3"/>
  <c r="G23" i="2"/>
  <c r="B21" i="3" s="1"/>
  <c r="G24" i="2" l="1"/>
  <c r="F23" i="2"/>
  <c r="C23" i="2" l="1"/>
  <c r="E5" i="2"/>
  <c r="D5" i="2" s="1"/>
  <c r="C3" i="3" s="1"/>
  <c r="E4" i="2"/>
  <c r="C4" i="2"/>
  <c r="E6" i="2"/>
  <c r="D6" i="2" s="1"/>
  <c r="C4" i="3" s="1"/>
  <c r="C5" i="2"/>
  <c r="C6" i="2"/>
  <c r="E7" i="2"/>
  <c r="D7" i="2" s="1"/>
  <c r="C5" i="3" s="1"/>
  <c r="C7" i="2"/>
  <c r="C8" i="2"/>
  <c r="E8" i="2"/>
  <c r="D8" i="2" s="1"/>
  <c r="C6" i="3" s="1"/>
  <c r="C9" i="2"/>
  <c r="E9" i="2"/>
  <c r="D9" i="2" s="1"/>
  <c r="C7" i="3" s="1"/>
  <c r="E10" i="2"/>
  <c r="D10" i="2" s="1"/>
  <c r="C8" i="3" s="1"/>
  <c r="C10" i="2"/>
  <c r="E11" i="2"/>
  <c r="D11" i="2" s="1"/>
  <c r="C9" i="3" s="1"/>
  <c r="C12" i="2"/>
  <c r="C11" i="2"/>
  <c r="E12" i="2"/>
  <c r="D12" i="2" s="1"/>
  <c r="C10" i="3" s="1"/>
  <c r="E13" i="2"/>
  <c r="D13" i="2" s="1"/>
  <c r="C11" i="3" s="1"/>
  <c r="C13" i="2"/>
  <c r="E14" i="2"/>
  <c r="D14" i="2" s="1"/>
  <c r="C12" i="3" s="1"/>
  <c r="C14" i="2"/>
  <c r="C15" i="2"/>
  <c r="E15" i="2"/>
  <c r="D15" i="2" s="1"/>
  <c r="C13" i="3" s="1"/>
  <c r="E16" i="2"/>
  <c r="D16" i="2" s="1"/>
  <c r="C14" i="3" s="1"/>
  <c r="E17" i="2"/>
  <c r="D17" i="2" s="1"/>
  <c r="C15" i="3" s="1"/>
  <c r="C16" i="2"/>
  <c r="E18" i="2"/>
  <c r="D18" i="2" s="1"/>
  <c r="C16" i="3" s="1"/>
  <c r="C17" i="2"/>
  <c r="E19" i="2"/>
  <c r="C18" i="2"/>
  <c r="C19" i="2"/>
  <c r="C20" i="2"/>
  <c r="E20" i="2"/>
  <c r="D20" i="2" s="1"/>
  <c r="C18" i="3" s="1"/>
  <c r="E21" i="2"/>
  <c r="D21" i="2" s="1"/>
  <c r="C19" i="3" s="1"/>
  <c r="C21" i="2"/>
  <c r="E22" i="2"/>
  <c r="D22" i="2" s="1"/>
  <c r="C20" i="3" s="1"/>
  <c r="C22" i="2"/>
  <c r="E23" i="2"/>
  <c r="D23" i="2" s="1"/>
  <c r="C21" i="3" s="1"/>
  <c r="C17" i="3" l="1"/>
  <c r="D19" i="2"/>
  <c r="E24" i="2"/>
  <c r="D4" i="2"/>
  <c r="D24" i="2" l="1"/>
  <c r="C2" i="3"/>
</calcChain>
</file>

<file path=xl/sharedStrings.xml><?xml version="1.0" encoding="utf-8"?>
<sst xmlns="http://schemas.openxmlformats.org/spreadsheetml/2006/main" count="36" uniqueCount="30">
  <si>
    <t>بزرگ ترین داده</t>
  </si>
  <si>
    <t>کوچکترین داده</t>
  </si>
  <si>
    <t>دامنه تغییرات</t>
  </si>
  <si>
    <t>تعداد کل داده ها</t>
  </si>
  <si>
    <t>اطلاعات دسته ها</t>
  </si>
  <si>
    <t>تعداد دسته ها</t>
  </si>
  <si>
    <t>فاصله دسته ها</t>
  </si>
  <si>
    <t>اطلاعات دسته ها از طریق فرمول</t>
  </si>
  <si>
    <t>اطلاعات دسته ها به صورت دستی</t>
  </si>
  <si>
    <t>جدول توزیع فراوانی</t>
  </si>
  <si>
    <t>نماینده دسته ها</t>
  </si>
  <si>
    <t>درصد فراوانی تجمعی</t>
  </si>
  <si>
    <t>فراوانی تجمعی</t>
  </si>
  <si>
    <t>درصد فراوانی نسبی</t>
  </si>
  <si>
    <t>فروانی نسبی</t>
  </si>
  <si>
    <t>فروانی مطلق</t>
  </si>
  <si>
    <t>بازه دسته ها</t>
  </si>
  <si>
    <t>حداکثر</t>
  </si>
  <si>
    <t>حداقل</t>
  </si>
  <si>
    <t>نام دسته</t>
  </si>
  <si>
    <t>جدول داده ها</t>
  </si>
  <si>
    <t>فرمولی</t>
  </si>
  <si>
    <t>دستی</t>
  </si>
  <si>
    <t/>
  </si>
  <si>
    <t>مجموع</t>
  </si>
  <si>
    <t>توجه : درصورت ثبت دستی اطلاعات ، ثبت فرمولی اطلاعات حذف می شود.</t>
  </si>
  <si>
    <t>نمودار میله ای</t>
  </si>
  <si>
    <t>نوع نمودار را انتخاب نمایید :</t>
  </si>
  <si>
    <t>نمودار هیستوگرام</t>
  </si>
  <si>
    <t>نمودار دایره ای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</si>
</sst>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"/>
    <numFmt numFmtId="166" formatCode="0.0"/>
  </numFmts>
  <fonts count="11" x14ac:knownFonts="1">
    <font>
      <sz val="11"/>
      <color theme="1"/>
      <name val="Arial"/>
      <family val="2"/>
      <scheme val="minor"/>
    </font>
    <font>
      <b/>
      <sz val="12"/>
      <color theme="1"/>
      <name val="B Nazanin"/>
      <charset val="178"/>
    </font>
    <font>
      <sz val="11"/>
      <color theme="1"/>
      <name val="Arial Black"/>
      <family val="2"/>
    </font>
    <font>
      <b/>
      <sz val="20"/>
      <name val="B Nazanin"/>
      <charset val="178"/>
    </font>
    <font>
      <b/>
      <sz val="12"/>
      <color rgb="FFFF0000"/>
      <name val="B Nazanin"/>
      <charset val="178"/>
    </font>
    <font>
      <b/>
      <sz val="22"/>
      <color theme="1"/>
      <name val="B Nazanin"/>
      <charset val="178"/>
    </font>
    <font>
      <b/>
      <sz val="24"/>
      <color theme="1"/>
      <name val="B Nazanin"/>
      <charset val="178"/>
    </font>
    <font>
      <b/>
      <sz val="14"/>
      <color theme="1"/>
      <name val="B Nazanin"/>
      <charset val="178"/>
    </font>
    <font>
      <b/>
      <sz val="12"/>
      <color theme="0"/>
      <name val="B Nazanin"/>
      <charset val="178"/>
    </font>
    <font>
      <b/>
      <sz val="16"/>
      <color theme="1"/>
      <name val="B Nazanin"/>
      <charset val="178"/>
    </font>
    <font>
      <sz val="11"/>
      <color theme="4" tint="0.59999389629810485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0" fontId="1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4" borderId="0" xfId="0" applyFont="1" applyFill="1"/>
    <xf numFmtId="0" fontId="1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9" fontId="1" fillId="6" borderId="6" xfId="0" applyNumberFormat="1" applyFont="1" applyFill="1" applyBorder="1" applyAlignment="1">
      <alignment horizontal="center" vertical="center"/>
    </xf>
    <xf numFmtId="1" fontId="1" fillId="6" borderId="6" xfId="0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" fillId="7" borderId="0" xfId="0" applyFont="1" applyFill="1" applyBorder="1" applyAlignment="1" applyProtection="1">
      <alignment horizontal="center" vertical="center"/>
      <protection locked="0"/>
    </xf>
    <xf numFmtId="0" fontId="0" fillId="7" borderId="0" xfId="0" applyFill="1" applyBorder="1" applyAlignment="1" applyProtection="1">
      <alignment horizontal="center" vertical="center"/>
      <protection locked="0"/>
    </xf>
    <xf numFmtId="0" fontId="0" fillId="7" borderId="0" xfId="0" applyFill="1" applyBorder="1" applyProtection="1">
      <protection locked="0"/>
    </xf>
    <xf numFmtId="0" fontId="1" fillId="7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0" fillId="7" borderId="0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right" vertical="center"/>
    </xf>
    <xf numFmtId="0" fontId="9" fillId="7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cs typeface="B Nazanin" pitchFamily="2" charset="-78"/>
              </a:defRPr>
            </a:pPr>
            <a:r>
              <a:rPr lang="fa-IR">
                <a:cs typeface="B Nazanin" pitchFamily="2" charset="-78"/>
              </a:rPr>
              <a:t>نمودار</a:t>
            </a:r>
            <a:r>
              <a:rPr lang="fa-IR" baseline="0">
                <a:cs typeface="B Nazanin" pitchFamily="2" charset="-78"/>
              </a:rPr>
              <a:t> میله ای جدول توزیع فراوانی</a:t>
            </a:r>
            <a:endParaRPr lang="fa-IR">
              <a:cs typeface="B Nazanin" pitchFamily="2" charset="-78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chart!$B$1</c:f>
              <c:strCache>
                <c:ptCount val="1"/>
                <c:pt idx="0">
                  <c:v>فروانی مطلق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[0]!data2</c:f>
              <c:strCache>
                <c:ptCount val="15"/>
                <c:pt idx="0">
                  <c:v>60-64.7</c:v>
                </c:pt>
                <c:pt idx="1">
                  <c:v>64.7-69.4</c:v>
                </c:pt>
                <c:pt idx="2">
                  <c:v>69.4-74.1</c:v>
                </c:pt>
                <c:pt idx="3">
                  <c:v>74.1-78.8</c:v>
                </c:pt>
                <c:pt idx="4">
                  <c:v>78.8-83.5</c:v>
                </c:pt>
                <c:pt idx="5">
                  <c:v>83.5-88.2</c:v>
                </c:pt>
                <c:pt idx="6">
                  <c:v>88.2-92.9</c:v>
                </c:pt>
                <c:pt idx="7">
                  <c:v>92.9-97.6</c:v>
                </c:pt>
                <c:pt idx="8">
                  <c:v>97.6-102.3</c:v>
                </c:pt>
                <c:pt idx="9">
                  <c:v>102.3-107</c:v>
                </c:pt>
                <c:pt idx="10">
                  <c:v>107-111.7</c:v>
                </c:pt>
                <c:pt idx="11">
                  <c:v>111.7-116.4</c:v>
                </c:pt>
                <c:pt idx="12">
                  <c:v>116.4-121.1</c:v>
                </c:pt>
                <c:pt idx="13">
                  <c:v>121.1-125.8</c:v>
                </c:pt>
                <c:pt idx="14">
                  <c:v>125.8-130.5</c:v>
                </c:pt>
              </c:strCache>
            </c:strRef>
          </c:cat>
          <c:val>
            <c:numRef>
              <c:f>[0]!data3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4</c:v>
                </c:pt>
                <c:pt idx="4">
                  <c:v>7</c:v>
                </c:pt>
                <c:pt idx="5">
                  <c:v>8</c:v>
                </c:pt>
                <c:pt idx="6">
                  <c:v>12</c:v>
                </c:pt>
                <c:pt idx="7">
                  <c:v>9</c:v>
                </c:pt>
                <c:pt idx="8">
                  <c:v>16</c:v>
                </c:pt>
                <c:pt idx="9">
                  <c:v>11</c:v>
                </c:pt>
                <c:pt idx="10">
                  <c:v>10</c:v>
                </c:pt>
                <c:pt idx="11">
                  <c:v>7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28288"/>
        <c:axId val="108450560"/>
      </c:barChart>
      <c:catAx>
        <c:axId val="108428288"/>
        <c:scaling>
          <c:orientation val="maxMin"/>
        </c:scaling>
        <c:delete val="0"/>
        <c:axPos val="b"/>
        <c:majorGridlines>
          <c:spPr>
            <a:ln w="28575">
              <a:solidFill>
                <a:srgbClr val="7030A0"/>
              </a:solidFill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000" b="1">
                <a:cs typeface="B Nazanin" pitchFamily="2" charset="-78"/>
              </a:defRPr>
            </a:pPr>
            <a:endParaRPr lang="fa-IR"/>
          </a:p>
        </c:txPr>
        <c:crossAx val="108450560"/>
        <c:crosses val="autoZero"/>
        <c:auto val="1"/>
        <c:lblAlgn val="ctr"/>
        <c:lblOffset val="100"/>
        <c:noMultiLvlLbl val="0"/>
      </c:catAx>
      <c:valAx>
        <c:axId val="10845056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0842828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100" b="1">
              <a:cs typeface="B Nazanin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cs typeface="B Nazanin" pitchFamily="2" charset="-78"/>
              </a:defRPr>
            </a:pPr>
            <a:r>
              <a:rPr lang="fa-IR">
                <a:cs typeface="B Nazanin" pitchFamily="2" charset="-78"/>
              </a:rPr>
              <a:t>نمودار</a:t>
            </a:r>
            <a:r>
              <a:rPr lang="fa-IR" baseline="0">
                <a:cs typeface="B Nazanin" pitchFamily="2" charset="-78"/>
              </a:rPr>
              <a:t> هیستوگرام جدول توزیع فراوانی</a:t>
            </a:r>
            <a:endParaRPr lang="fa-IR">
              <a:cs typeface="B Nazanin" pitchFamily="2" charset="-78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chart!$B$1</c:f>
              <c:strCache>
                <c:ptCount val="1"/>
                <c:pt idx="0">
                  <c:v>فروانی مطلق</c:v>
                </c:pt>
              </c:strCache>
            </c:strRef>
          </c:tx>
          <c:invertIfNegative val="0"/>
          <c:cat>
            <c:strRef>
              <c:f>[0]!data2</c:f>
              <c:strCache>
                <c:ptCount val="15"/>
                <c:pt idx="0">
                  <c:v>60-64.7</c:v>
                </c:pt>
                <c:pt idx="1">
                  <c:v>64.7-69.4</c:v>
                </c:pt>
                <c:pt idx="2">
                  <c:v>69.4-74.1</c:v>
                </c:pt>
                <c:pt idx="3">
                  <c:v>74.1-78.8</c:v>
                </c:pt>
                <c:pt idx="4">
                  <c:v>78.8-83.5</c:v>
                </c:pt>
                <c:pt idx="5">
                  <c:v>83.5-88.2</c:v>
                </c:pt>
                <c:pt idx="6">
                  <c:v>88.2-92.9</c:v>
                </c:pt>
                <c:pt idx="7">
                  <c:v>92.9-97.6</c:v>
                </c:pt>
                <c:pt idx="8">
                  <c:v>97.6-102.3</c:v>
                </c:pt>
                <c:pt idx="9">
                  <c:v>102.3-107</c:v>
                </c:pt>
                <c:pt idx="10">
                  <c:v>107-111.7</c:v>
                </c:pt>
                <c:pt idx="11">
                  <c:v>111.7-116.4</c:v>
                </c:pt>
                <c:pt idx="12">
                  <c:v>116.4-121.1</c:v>
                </c:pt>
                <c:pt idx="13">
                  <c:v>121.1-125.8</c:v>
                </c:pt>
                <c:pt idx="14">
                  <c:v>125.8-130.5</c:v>
                </c:pt>
              </c:strCache>
            </c:strRef>
          </c:cat>
          <c:val>
            <c:numRef>
              <c:f>[0]!data3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4</c:v>
                </c:pt>
                <c:pt idx="4">
                  <c:v>7</c:v>
                </c:pt>
                <c:pt idx="5">
                  <c:v>8</c:v>
                </c:pt>
                <c:pt idx="6">
                  <c:v>12</c:v>
                </c:pt>
                <c:pt idx="7">
                  <c:v>9</c:v>
                </c:pt>
                <c:pt idx="8">
                  <c:v>16</c:v>
                </c:pt>
                <c:pt idx="9">
                  <c:v>11</c:v>
                </c:pt>
                <c:pt idx="10">
                  <c:v>10</c:v>
                </c:pt>
                <c:pt idx="11">
                  <c:v>7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"/>
        <c:axId val="109721088"/>
        <c:axId val="109722624"/>
      </c:barChart>
      <c:catAx>
        <c:axId val="109721088"/>
        <c:scaling>
          <c:orientation val="maxMin"/>
        </c:scaling>
        <c:delete val="0"/>
        <c:axPos val="b"/>
        <c:majorGridlines>
          <c:spPr>
            <a:ln w="57150">
              <a:solidFill>
                <a:srgbClr val="7030A0"/>
              </a:solidFill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b="1">
                <a:cs typeface="B Nazanin" pitchFamily="2" charset="-78"/>
              </a:defRPr>
            </a:pPr>
            <a:endParaRPr lang="fa-IR"/>
          </a:p>
        </c:txPr>
        <c:crossAx val="109722624"/>
        <c:crosses val="autoZero"/>
        <c:auto val="1"/>
        <c:lblAlgn val="ctr"/>
        <c:lblOffset val="100"/>
        <c:noMultiLvlLbl val="0"/>
      </c:catAx>
      <c:valAx>
        <c:axId val="1097226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0972108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100" b="1">
              <a:cs typeface="B Nazanin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fa-IR"/>
              <a:t>نمودار</a:t>
            </a:r>
            <a:r>
              <a:rPr lang="fa-IR" baseline="0"/>
              <a:t> دایره ای جدول توزیع فراوانی</a:t>
            </a:r>
            <a:endParaRPr lang="fa-IR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chart!$C$1</c:f>
              <c:strCache>
                <c:ptCount val="1"/>
                <c:pt idx="0">
                  <c:v>درصد فراوانی نسبی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[0]!data2</c:f>
              <c:strCache>
                <c:ptCount val="15"/>
                <c:pt idx="0">
                  <c:v>60-64.7</c:v>
                </c:pt>
                <c:pt idx="1">
                  <c:v>64.7-69.4</c:v>
                </c:pt>
                <c:pt idx="2">
                  <c:v>69.4-74.1</c:v>
                </c:pt>
                <c:pt idx="3">
                  <c:v>74.1-78.8</c:v>
                </c:pt>
                <c:pt idx="4">
                  <c:v>78.8-83.5</c:v>
                </c:pt>
                <c:pt idx="5">
                  <c:v>83.5-88.2</c:v>
                </c:pt>
                <c:pt idx="6">
                  <c:v>88.2-92.9</c:v>
                </c:pt>
                <c:pt idx="7">
                  <c:v>92.9-97.6</c:v>
                </c:pt>
                <c:pt idx="8">
                  <c:v>97.6-102.3</c:v>
                </c:pt>
                <c:pt idx="9">
                  <c:v>102.3-107</c:v>
                </c:pt>
                <c:pt idx="10">
                  <c:v>107-111.7</c:v>
                </c:pt>
                <c:pt idx="11">
                  <c:v>111.7-116.4</c:v>
                </c:pt>
                <c:pt idx="12">
                  <c:v>116.4-121.1</c:v>
                </c:pt>
                <c:pt idx="13">
                  <c:v>121.1-125.8</c:v>
                </c:pt>
                <c:pt idx="14">
                  <c:v>125.8-130.5</c:v>
                </c:pt>
              </c:strCache>
            </c:strRef>
          </c:cat>
          <c:val>
            <c:numRef>
              <c:f>[0]!data4</c:f>
              <c:numCache>
                <c:formatCode>0.0%</c:formatCode>
                <c:ptCount val="15"/>
                <c:pt idx="0">
                  <c:v>1.9047619047619049E-2</c:v>
                </c:pt>
                <c:pt idx="1">
                  <c:v>3.8095238095238099E-2</c:v>
                </c:pt>
                <c:pt idx="2">
                  <c:v>5.7142857142857141E-2</c:v>
                </c:pt>
                <c:pt idx="3">
                  <c:v>3.8095238095238099E-2</c:v>
                </c:pt>
                <c:pt idx="4">
                  <c:v>6.6666666666666666E-2</c:v>
                </c:pt>
                <c:pt idx="5">
                  <c:v>7.6190476190476197E-2</c:v>
                </c:pt>
                <c:pt idx="6">
                  <c:v>0.11428571428571428</c:v>
                </c:pt>
                <c:pt idx="7">
                  <c:v>8.5714285714285715E-2</c:v>
                </c:pt>
                <c:pt idx="8">
                  <c:v>0.15238095238095239</c:v>
                </c:pt>
                <c:pt idx="9">
                  <c:v>0.10476190476190476</c:v>
                </c:pt>
                <c:pt idx="10">
                  <c:v>9.5238095238095233E-2</c:v>
                </c:pt>
                <c:pt idx="11">
                  <c:v>6.6666666666666666E-2</c:v>
                </c:pt>
                <c:pt idx="12">
                  <c:v>2.8571428571428571E-2</c:v>
                </c:pt>
                <c:pt idx="13">
                  <c:v>2.8571428571428571E-2</c:v>
                </c:pt>
                <c:pt idx="14">
                  <c:v>2.8571428571428571E-2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</c:plotArea>
    <c:legend>
      <c:legendPos val="r"/>
      <c:layout>
        <c:manualLayout>
          <c:xMode val="edge"/>
          <c:yMode val="edge"/>
          <c:x val="0.90998535479399223"/>
          <c:y val="8.7853642940198984E-2"/>
          <c:w val="9.0014642542540699E-2"/>
          <c:h val="0.7581224246958232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1">
          <a:cs typeface="B Nazanin" pitchFamily="2" charset="-78"/>
        </a:defRPr>
      </a:pPr>
      <a:endParaRPr lang="fa-IR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R$28" fmlaRange="chart!$W$2:$W$6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house.blog.ir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house.blog.ir/" TargetMode="Externa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356152</xdr:colOff>
      <xdr:row>15</xdr:row>
      <xdr:rowOff>74544</xdr:rowOff>
    </xdr:from>
    <xdr:to>
      <xdr:col>25</xdr:col>
      <xdr:colOff>681610</xdr:colOff>
      <xdr:row>16</xdr:row>
      <xdr:rowOff>135592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875521" y="4356653"/>
          <a:ext cx="3216088" cy="326091"/>
        </a:xfrm>
        <a:prstGeom prst="roundRect">
          <a:avLst/>
        </a:prstGeom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solidFill>
                <a:schemeClr val="bg1"/>
              </a:solidFill>
            </a:rPr>
            <a:t>http://excelhouse.blog.ir/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27</xdr:row>
          <xdr:rowOff>123825</xdr:rowOff>
        </xdr:from>
        <xdr:to>
          <xdr:col>5</xdr:col>
          <xdr:colOff>285750</xdr:colOff>
          <xdr:row>28</xdr:row>
          <xdr:rowOff>123825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28320</xdr:rowOff>
        </xdr:from>
        <xdr:to>
          <xdr:col>23</xdr:col>
          <xdr:colOff>100852</xdr:colOff>
          <xdr:row>62</xdr:row>
          <xdr:rowOff>173182</xdr:rowOff>
        </xdr:to>
        <xdr:pic>
          <xdr:nvPicPr>
            <xdr:cNvPr id="3" name="Picture 2"/>
            <xdr:cNvPicPr>
              <a:picLocks noChangeAspect="1"/>
              <a:extLst>
                <a:ext uri="{84589F7E-364E-4C9E-8A38-B11213B215E9}">
                  <a14:cameraTool cellRange="ic" spid="_x0000_s207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1183605059" y="8679261"/>
              <a:ext cx="16898470" cy="8482039"/>
            </a:xfrm>
            <a:prstGeom prst="rect">
              <a:avLst/>
            </a:prstGeom>
          </xdr:spPr>
        </xdr:pic>
        <xdr:clientData fLocksWithSheet="0"/>
      </xdr:twoCellAnchor>
    </mc:Choice>
    <mc:Fallback/>
  </mc:AlternateContent>
  <xdr:oneCellAnchor>
    <xdr:from>
      <xdr:col>1</xdr:col>
      <xdr:colOff>9525</xdr:colOff>
      <xdr:row>24</xdr:row>
      <xdr:rowOff>52821</xdr:rowOff>
    </xdr:from>
    <xdr:ext cx="16754474" cy="742949"/>
    <xdr:sp macro="" textlink="">
      <xdr:nvSpPr>
        <xdr:cNvPr id="4" name="TextBox 3"/>
        <xdr:cNvSpPr txBox="1"/>
      </xdr:nvSpPr>
      <xdr:spPr>
        <a:xfrm>
          <a:off x="11298340689" y="6696509"/>
          <a:ext cx="16754474" cy="74294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lang="fa-IR" sz="3200" b="1">
              <a:solidFill>
                <a:schemeClr val="accent1">
                  <a:lumMod val="50000"/>
                </a:schemeClr>
              </a:solidFill>
              <a:effectLst>
                <a:outerShdw blurRad="50800" dist="38100" dir="5400000" algn="t" rotWithShape="0">
                  <a:schemeClr val="bg1">
                    <a:alpha val="40000"/>
                  </a:schemeClr>
                </a:outerShdw>
              </a:effectLst>
              <a:latin typeface="+mj-lt"/>
              <a:cs typeface="B Nazanin" pitchFamily="2" charset="-78"/>
            </a:rPr>
            <a:t>نمودار</a:t>
          </a:r>
          <a:r>
            <a:rPr lang="fa-IR" sz="3200" b="1" baseline="0">
              <a:solidFill>
                <a:schemeClr val="accent1">
                  <a:lumMod val="50000"/>
                </a:schemeClr>
              </a:solidFill>
              <a:effectLst>
                <a:outerShdw blurRad="50800" dist="38100" dir="5400000" algn="t" rotWithShape="0">
                  <a:schemeClr val="bg1">
                    <a:alpha val="40000"/>
                  </a:schemeClr>
                </a:outerShdw>
              </a:effectLst>
              <a:latin typeface="+mj-lt"/>
              <a:cs typeface="B Nazanin" pitchFamily="2" charset="-78"/>
            </a:rPr>
            <a:t>های جدول توزیع فراوانی</a:t>
          </a:r>
          <a:endParaRPr lang="en-US" sz="3200" b="1">
            <a:solidFill>
              <a:schemeClr val="accent1">
                <a:lumMod val="50000"/>
              </a:schemeClr>
            </a:solidFill>
            <a:effectLst>
              <a:outerShdw blurRad="50800" dist="38100" dir="5400000" algn="t" rotWithShape="0">
                <a:schemeClr val="bg1">
                  <a:alpha val="40000"/>
                </a:schemeClr>
              </a:outerShdw>
            </a:effectLst>
            <a:latin typeface="+mj-lt"/>
            <a:cs typeface="B Nazanin" pitchFamily="2" charset="-78"/>
          </a:endParaRPr>
        </a:p>
      </xdr:txBody>
    </xdr:sp>
    <xdr:clientData/>
  </xdr:oneCellAnchor>
  <xdr:twoCellAnchor>
    <xdr:from>
      <xdr:col>11</xdr:col>
      <xdr:colOff>612322</xdr:colOff>
      <xdr:row>2</xdr:row>
      <xdr:rowOff>204107</xdr:rowOff>
    </xdr:from>
    <xdr:to>
      <xdr:col>16</xdr:col>
      <xdr:colOff>426624</xdr:colOff>
      <xdr:row>3</xdr:row>
      <xdr:rowOff>258055</xdr:rowOff>
    </xdr:to>
    <xdr:sp macro="" textlink="">
      <xdr:nvSpPr>
        <xdr:cNvPr id="5" name="Rounded Rectangle 4">
          <a:hlinkClick xmlns:r="http://schemas.openxmlformats.org/officeDocument/2006/relationships" r:id="rId2"/>
        </xdr:cNvPr>
        <xdr:cNvSpPr/>
      </xdr:nvSpPr>
      <xdr:spPr>
        <a:xfrm>
          <a:off x="11135659090" y="979714"/>
          <a:ext cx="3216088" cy="326091"/>
        </a:xfrm>
        <a:prstGeom prst="roundRect">
          <a:avLst/>
        </a:prstGeom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solidFill>
                <a:schemeClr val="bg1"/>
              </a:solidFill>
            </a:rPr>
            <a:t>http://excelhouse.blog.ir/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82</xdr:colOff>
      <xdr:row>2</xdr:row>
      <xdr:rowOff>36820</xdr:rowOff>
    </xdr:from>
    <xdr:to>
      <xdr:col>26</xdr:col>
      <xdr:colOff>23813</xdr:colOff>
      <xdr:row>31</xdr:row>
      <xdr:rowOff>14407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190500</xdr:colOff>
      <xdr:row>33</xdr:row>
      <xdr:rowOff>57148</xdr:rowOff>
    </xdr:from>
    <xdr:to>
      <xdr:col>25</xdr:col>
      <xdr:colOff>13263562</xdr:colOff>
      <xdr:row>60</xdr:row>
      <xdr:rowOff>13606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31173</xdr:colOff>
      <xdr:row>61</xdr:row>
      <xdr:rowOff>29440</xdr:rowOff>
    </xdr:from>
    <xdr:to>
      <xdr:col>26</xdr:col>
      <xdr:colOff>76200</xdr:colOff>
      <xdr:row>86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4"/>
  <sheetViews>
    <sheetView showGridLines="0" rightToLeft="1" tabSelected="1" zoomScale="115" zoomScaleNormal="115" workbookViewId="0">
      <selection activeCell="F14" sqref="F14"/>
    </sheetView>
  </sheetViews>
  <sheetFormatPr defaultColWidth="0" defaultRowHeight="21" zeroHeight="1" x14ac:dyDescent="0.55000000000000004"/>
  <cols>
    <col min="1" max="7" width="4.875" style="40" customWidth="1"/>
    <col min="8" max="8" width="3.625" style="40" customWidth="1"/>
    <col min="9" max="18" width="4.875" style="40" customWidth="1"/>
    <col min="19" max="20" width="4.875" style="41" customWidth="1"/>
    <col min="21" max="21" width="9" customWidth="1"/>
    <col min="22" max="24" width="9" style="3" customWidth="1"/>
    <col min="25" max="25" width="10.875" style="2" bestFit="1" customWidth="1"/>
    <col min="26" max="26" width="11.375" bestFit="1" customWidth="1"/>
    <col min="27" max="27" width="9" customWidth="1"/>
    <col min="28" max="16384" width="9" hidden="1"/>
  </cols>
  <sheetData>
    <row r="1" spans="1:27" ht="45" customHeight="1" x14ac:dyDescent="0.55000000000000004">
      <c r="A1" s="58" t="s">
        <v>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Y1" s="15" t="s">
        <v>21</v>
      </c>
      <c r="Z1" s="15" t="s">
        <v>22</v>
      </c>
    </row>
    <row r="2" spans="1:27" x14ac:dyDescent="0.2">
      <c r="A2" s="39">
        <v>90</v>
      </c>
      <c r="B2" s="39">
        <v>100</v>
      </c>
      <c r="C2" s="39">
        <v>100</v>
      </c>
      <c r="D2" s="39">
        <v>80</v>
      </c>
      <c r="E2" s="39">
        <v>112</v>
      </c>
      <c r="F2" s="39">
        <v>130</v>
      </c>
      <c r="G2" s="39">
        <v>70</v>
      </c>
      <c r="H2" s="39">
        <v>70</v>
      </c>
      <c r="I2" s="39">
        <v>86</v>
      </c>
      <c r="J2" s="39">
        <v>89</v>
      </c>
      <c r="K2" s="39">
        <v>90</v>
      </c>
      <c r="L2" s="39">
        <v>95</v>
      </c>
      <c r="M2" s="39">
        <v>130</v>
      </c>
      <c r="N2" s="39">
        <v>65</v>
      </c>
      <c r="O2" s="39">
        <v>65</v>
      </c>
      <c r="P2" s="39">
        <v>70</v>
      </c>
      <c r="Q2" s="39">
        <v>100</v>
      </c>
      <c r="R2" s="39">
        <v>110</v>
      </c>
      <c r="S2" s="39">
        <v>95</v>
      </c>
      <c r="T2" s="39">
        <v>85</v>
      </c>
      <c r="V2" s="4"/>
      <c r="W2" s="59" t="s">
        <v>0</v>
      </c>
      <c r="X2" s="59"/>
      <c r="Y2" s="5">
        <f>IF(Z2="",MAX(data),"")</f>
        <v>130</v>
      </c>
      <c r="Z2" s="38"/>
      <c r="AA2" s="36">
        <f>IF(Y2&lt;&gt;"",Y2,Z2)</f>
        <v>130</v>
      </c>
    </row>
    <row r="3" spans="1:27" x14ac:dyDescent="0.2">
      <c r="A3" s="39">
        <v>100</v>
      </c>
      <c r="B3" s="39">
        <v>90</v>
      </c>
      <c r="C3" s="39">
        <v>80</v>
      </c>
      <c r="D3" s="39">
        <v>90</v>
      </c>
      <c r="E3" s="39">
        <v>85</v>
      </c>
      <c r="F3" s="39">
        <v>112</v>
      </c>
      <c r="G3" s="39">
        <v>115</v>
      </c>
      <c r="H3" s="39">
        <v>85</v>
      </c>
      <c r="I3" s="39">
        <v>75</v>
      </c>
      <c r="J3" s="39">
        <v>90</v>
      </c>
      <c r="K3" s="39">
        <v>95</v>
      </c>
      <c r="L3" s="39">
        <v>105</v>
      </c>
      <c r="M3" s="39">
        <v>95</v>
      </c>
      <c r="N3" s="39">
        <v>120</v>
      </c>
      <c r="O3" s="39">
        <v>105</v>
      </c>
      <c r="P3" s="39">
        <v>95</v>
      </c>
      <c r="Q3" s="39">
        <v>75</v>
      </c>
      <c r="R3" s="39">
        <v>65</v>
      </c>
      <c r="S3" s="39">
        <v>95</v>
      </c>
      <c r="T3" s="39">
        <v>85</v>
      </c>
      <c r="V3" s="4"/>
      <c r="W3" s="59" t="s">
        <v>1</v>
      </c>
      <c r="X3" s="59"/>
      <c r="Y3" s="5">
        <f>IF(Z3="",MIN(data),"")</f>
        <v>60</v>
      </c>
      <c r="Z3" s="38"/>
      <c r="AA3" s="36">
        <f>IF(Y3&lt;&gt;"",Y3,Z3)</f>
        <v>60</v>
      </c>
    </row>
    <row r="4" spans="1:27" x14ac:dyDescent="0.2">
      <c r="A4" s="39">
        <v>100</v>
      </c>
      <c r="B4" s="39">
        <v>120</v>
      </c>
      <c r="C4" s="39">
        <v>110</v>
      </c>
      <c r="D4" s="39">
        <v>115</v>
      </c>
      <c r="E4" s="39">
        <v>105</v>
      </c>
      <c r="F4" s="39">
        <v>85</v>
      </c>
      <c r="G4" s="39">
        <v>80</v>
      </c>
      <c r="H4" s="39">
        <v>60</v>
      </c>
      <c r="I4" s="39">
        <v>80</v>
      </c>
      <c r="J4" s="39">
        <v>70</v>
      </c>
      <c r="K4" s="39">
        <v>100</v>
      </c>
      <c r="L4" s="39">
        <v>100</v>
      </c>
      <c r="M4" s="39">
        <v>110</v>
      </c>
      <c r="N4" s="39">
        <v>120</v>
      </c>
      <c r="O4" s="39">
        <v>111</v>
      </c>
      <c r="P4" s="39">
        <v>115</v>
      </c>
      <c r="Q4" s="39">
        <v>90</v>
      </c>
      <c r="R4" s="39">
        <v>100</v>
      </c>
      <c r="S4" s="39">
        <v>65</v>
      </c>
      <c r="T4" s="39">
        <v>100</v>
      </c>
      <c r="V4" s="4"/>
      <c r="W4" s="59" t="s">
        <v>2</v>
      </c>
      <c r="X4" s="59"/>
      <c r="Y4" s="5">
        <f>(AA2-AA3)+1</f>
        <v>71</v>
      </c>
    </row>
    <row r="5" spans="1:27" x14ac:dyDescent="0.2">
      <c r="A5" s="39">
        <v>80</v>
      </c>
      <c r="B5" s="39">
        <v>110</v>
      </c>
      <c r="C5" s="39">
        <v>110</v>
      </c>
      <c r="D5" s="39">
        <v>95</v>
      </c>
      <c r="E5" s="39">
        <v>105</v>
      </c>
      <c r="F5" s="39">
        <v>100</v>
      </c>
      <c r="G5" s="39">
        <v>80</v>
      </c>
      <c r="H5" s="39">
        <v>99</v>
      </c>
      <c r="I5" s="39">
        <v>115</v>
      </c>
      <c r="J5" s="39">
        <v>125</v>
      </c>
      <c r="K5" s="39">
        <v>90</v>
      </c>
      <c r="L5" s="39">
        <v>105</v>
      </c>
      <c r="M5" s="39">
        <v>125</v>
      </c>
      <c r="N5" s="39">
        <v>105</v>
      </c>
      <c r="O5" s="39">
        <v>100</v>
      </c>
      <c r="P5" s="39">
        <v>75</v>
      </c>
      <c r="Q5" s="39">
        <v>70</v>
      </c>
      <c r="R5" s="39">
        <v>75</v>
      </c>
      <c r="S5" s="39">
        <v>110</v>
      </c>
      <c r="T5" s="39">
        <v>100</v>
      </c>
      <c r="V5" s="4"/>
      <c r="W5" s="59" t="s">
        <v>3</v>
      </c>
      <c r="X5" s="59"/>
      <c r="Y5" s="5">
        <f>COUNTA(data)</f>
        <v>105</v>
      </c>
    </row>
    <row r="6" spans="1:27" x14ac:dyDescent="0.2">
      <c r="A6" s="39">
        <v>110</v>
      </c>
      <c r="B6" s="39">
        <v>90</v>
      </c>
      <c r="C6" s="39">
        <v>85</v>
      </c>
      <c r="D6" s="39">
        <v>90</v>
      </c>
      <c r="E6" s="39">
        <v>80</v>
      </c>
      <c r="F6" s="39">
        <v>100</v>
      </c>
      <c r="G6" s="39">
        <v>90</v>
      </c>
      <c r="H6" s="39">
        <v>95</v>
      </c>
      <c r="I6" s="39">
        <v>105</v>
      </c>
      <c r="J6" s="39">
        <v>110</v>
      </c>
      <c r="K6" s="39">
        <v>105</v>
      </c>
      <c r="L6" s="39">
        <v>105</v>
      </c>
      <c r="M6" s="39">
        <v>85</v>
      </c>
      <c r="N6" s="39">
        <v>70</v>
      </c>
      <c r="O6" s="39">
        <v>60</v>
      </c>
      <c r="P6" s="39">
        <v>100</v>
      </c>
      <c r="Q6" s="39">
        <v>110</v>
      </c>
      <c r="R6" s="39">
        <v>115</v>
      </c>
      <c r="S6" s="39">
        <v>105</v>
      </c>
      <c r="T6" s="39">
        <v>130</v>
      </c>
      <c r="U6" s="52" t="s">
        <v>25</v>
      </c>
      <c r="V6" s="53"/>
      <c r="W6" s="53"/>
      <c r="X6" s="53"/>
      <c r="Y6" s="53"/>
      <c r="Z6" s="53"/>
      <c r="AA6" s="53"/>
    </row>
    <row r="7" spans="1:27" x14ac:dyDescent="0.55000000000000004">
      <c r="A7" s="39">
        <v>125</v>
      </c>
      <c r="B7" s="39">
        <v>100</v>
      </c>
      <c r="C7" s="39">
        <v>90</v>
      </c>
      <c r="D7" s="39">
        <v>95</v>
      </c>
      <c r="E7" s="39">
        <v>105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</row>
    <row r="8" spans="1:27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6"/>
      <c r="V8" s="54" t="s">
        <v>4</v>
      </c>
      <c r="W8" s="54"/>
      <c r="X8" s="54"/>
      <c r="Y8" s="54"/>
      <c r="Z8" s="54"/>
      <c r="AA8" s="6"/>
    </row>
    <row r="9" spans="1:27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6"/>
      <c r="V9" s="7"/>
      <c r="W9" s="7"/>
      <c r="X9" s="7"/>
      <c r="Y9" s="11" t="s">
        <v>5</v>
      </c>
      <c r="Z9" s="11" t="s">
        <v>6</v>
      </c>
      <c r="AA9" s="6"/>
    </row>
    <row r="10" spans="1:27" x14ac:dyDescent="0.2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6"/>
      <c r="V10" s="55" t="s">
        <v>8</v>
      </c>
      <c r="W10" s="56"/>
      <c r="X10" s="57"/>
      <c r="Y10" s="37">
        <v>15</v>
      </c>
      <c r="Z10" s="37"/>
      <c r="AA10" s="6"/>
    </row>
    <row r="11" spans="1:27" x14ac:dyDescent="0.2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6"/>
      <c r="V11" s="55" t="s">
        <v>7</v>
      </c>
      <c r="W11" s="56"/>
      <c r="X11" s="57"/>
      <c r="Y11" s="9" t="str">
        <f>IFERROR(IF(Y10="",INT(1+(3.3*LOG10(Y5))),""),"")</f>
        <v/>
      </c>
      <c r="Z11" s="9">
        <f>IFERROR(IF(Z10="",IF(Y11="",ROUND(Y4/Y10,1),ROUND(Y4/Y11,1)),""),"")</f>
        <v>4.7</v>
      </c>
      <c r="AA11" s="6"/>
    </row>
    <row r="12" spans="1:27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52" t="s">
        <v>25</v>
      </c>
      <c r="V12" s="53"/>
      <c r="W12" s="53"/>
      <c r="X12" s="53"/>
      <c r="Y12" s="53"/>
      <c r="Z12" s="53"/>
      <c r="AA12" s="53"/>
    </row>
    <row r="13" spans="1:27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6"/>
      <c r="V13" s="7"/>
      <c r="W13" s="7"/>
      <c r="X13" s="7"/>
      <c r="Y13" s="36">
        <f>IF(Y11&lt;&gt;"",Y11,Y10)</f>
        <v>15</v>
      </c>
      <c r="Z13" s="36">
        <f>IF(Z11&lt;&gt;"",Z11,Z10)</f>
        <v>4.7</v>
      </c>
      <c r="AA13" s="6"/>
    </row>
    <row r="14" spans="1:27" x14ac:dyDescent="0.55000000000000004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6"/>
      <c r="V14" s="7"/>
      <c r="W14" s="7"/>
      <c r="X14" s="7"/>
      <c r="Y14" s="8"/>
      <c r="Z14" s="6"/>
      <c r="AA14" s="6"/>
    </row>
    <row r="15" spans="1:27" x14ac:dyDescent="0.55000000000000004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V15" s="7"/>
      <c r="W15" s="7"/>
      <c r="X15" s="7"/>
      <c r="Y15" s="8"/>
      <c r="Z15" s="6"/>
      <c r="AA15" s="10"/>
    </row>
    <row r="16" spans="1:27" x14ac:dyDescent="0.55000000000000004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6"/>
      <c r="V16" s="7"/>
      <c r="W16" s="7"/>
      <c r="X16" s="7"/>
      <c r="Y16" s="8"/>
      <c r="Z16" s="6"/>
      <c r="AA16" s="6"/>
    </row>
    <row r="17" spans="1:20" x14ac:dyDescent="0.55000000000000004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</row>
    <row r="18" spans="1:20" x14ac:dyDescent="0.55000000000000004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</row>
    <row r="19" spans="1:20" x14ac:dyDescent="0.55000000000000004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</row>
    <row r="20" spans="1:20" x14ac:dyDescent="0.55000000000000004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</row>
    <row r="21" spans="1:20" x14ac:dyDescent="0.55000000000000004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spans="1:20" x14ac:dyDescent="0.55000000000000004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</row>
    <row r="23" spans="1:20" x14ac:dyDescent="0.55000000000000004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</row>
    <row r="24" spans="1:20" x14ac:dyDescent="0.55000000000000004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</row>
    <row r="25" spans="1:20" x14ac:dyDescent="0.55000000000000004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1:20" x14ac:dyDescent="0.55000000000000004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</row>
    <row r="27" spans="1:20" x14ac:dyDescent="0.55000000000000004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</row>
    <row r="28" spans="1:20" x14ac:dyDescent="0.5500000000000000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</row>
    <row r="29" spans="1:20" x14ac:dyDescent="0.55000000000000004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</row>
    <row r="30" spans="1:20" x14ac:dyDescent="0.55000000000000004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 x14ac:dyDescent="0.55000000000000004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</row>
    <row r="32" spans="1:20" hidden="1" x14ac:dyDescent="0.55000000000000004">
      <c r="A32" s="39">
        <v>100</v>
      </c>
      <c r="B32" s="39">
        <v>120</v>
      </c>
      <c r="C32" s="39">
        <v>110</v>
      </c>
      <c r="D32" s="39">
        <v>115</v>
      </c>
      <c r="E32" s="39">
        <v>105</v>
      </c>
      <c r="F32" s="39">
        <v>85</v>
      </c>
      <c r="G32" s="39">
        <v>80</v>
      </c>
      <c r="H32" s="39">
        <v>60</v>
      </c>
      <c r="I32" s="39">
        <v>80</v>
      </c>
      <c r="J32" s="39">
        <v>70</v>
      </c>
      <c r="K32" s="39">
        <v>100</v>
      </c>
      <c r="L32" s="39">
        <v>100</v>
      </c>
      <c r="M32" s="39">
        <v>110</v>
      </c>
      <c r="N32" s="39">
        <v>120</v>
      </c>
      <c r="O32" s="39">
        <v>111</v>
      </c>
      <c r="P32" s="39">
        <v>115</v>
      </c>
      <c r="Q32" s="39">
        <v>90</v>
      </c>
      <c r="R32" s="39">
        <v>100</v>
      </c>
      <c r="S32" s="39">
        <v>65</v>
      </c>
      <c r="T32" s="39">
        <v>100</v>
      </c>
    </row>
    <row r="33" spans="1:20" hidden="1" x14ac:dyDescent="0.55000000000000004">
      <c r="A33" s="39">
        <v>80</v>
      </c>
      <c r="B33" s="39">
        <v>110</v>
      </c>
      <c r="C33" s="39">
        <v>110</v>
      </c>
      <c r="D33" s="39">
        <v>95</v>
      </c>
      <c r="E33" s="39">
        <v>105</v>
      </c>
      <c r="F33" s="39">
        <v>100</v>
      </c>
      <c r="G33" s="39">
        <v>80</v>
      </c>
      <c r="H33" s="39">
        <v>99</v>
      </c>
      <c r="I33" s="39">
        <v>115</v>
      </c>
      <c r="J33" s="39">
        <v>125</v>
      </c>
      <c r="K33" s="39">
        <v>90</v>
      </c>
      <c r="L33" s="39">
        <v>105</v>
      </c>
      <c r="M33" s="39">
        <v>125</v>
      </c>
      <c r="N33" s="39">
        <v>105</v>
      </c>
      <c r="O33" s="39">
        <v>100</v>
      </c>
      <c r="P33" s="39">
        <v>125</v>
      </c>
      <c r="Q33" s="39">
        <v>100</v>
      </c>
      <c r="R33" s="39">
        <v>90</v>
      </c>
      <c r="S33" s="39">
        <v>95</v>
      </c>
      <c r="T33" s="39">
        <v>105</v>
      </c>
    </row>
    <row r="34" spans="1:20" hidden="1" x14ac:dyDescent="0.55000000000000004">
      <c r="A34" s="39">
        <v>75</v>
      </c>
      <c r="B34" s="39">
        <v>70</v>
      </c>
      <c r="C34" s="39">
        <v>75</v>
      </c>
      <c r="D34" s="39">
        <v>110</v>
      </c>
      <c r="E34" s="39">
        <v>100</v>
      </c>
      <c r="F34" s="39">
        <v>100</v>
      </c>
      <c r="G34" s="39">
        <v>90</v>
      </c>
      <c r="H34" s="39">
        <v>95</v>
      </c>
      <c r="I34" s="39">
        <v>105</v>
      </c>
      <c r="J34" s="39">
        <v>110</v>
      </c>
      <c r="K34" s="39">
        <v>105</v>
      </c>
      <c r="L34" s="39">
        <v>105</v>
      </c>
      <c r="M34" s="39">
        <v>85</v>
      </c>
      <c r="N34" s="39">
        <v>70</v>
      </c>
      <c r="O34" s="39">
        <v>60</v>
      </c>
      <c r="P34" s="39">
        <v>100</v>
      </c>
      <c r="Q34" s="39">
        <v>110</v>
      </c>
      <c r="R34" s="39">
        <v>115</v>
      </c>
      <c r="S34" s="39">
        <v>105</v>
      </c>
      <c r="T34" s="39">
        <v>130</v>
      </c>
    </row>
  </sheetData>
  <sheetProtection sheet="1" objects="1" scenarios="1"/>
  <mergeCells count="10">
    <mergeCell ref="U12:AA12"/>
    <mergeCell ref="V8:Z8"/>
    <mergeCell ref="V11:X11"/>
    <mergeCell ref="V10:X10"/>
    <mergeCell ref="A1:T1"/>
    <mergeCell ref="W2:X2"/>
    <mergeCell ref="W3:X3"/>
    <mergeCell ref="W4:X4"/>
    <mergeCell ref="W5:X5"/>
    <mergeCell ref="U6:AA6"/>
  </mergeCells>
  <dataValidations count="1">
    <dataValidation type="whole" operator="lessThan" allowBlank="1" showInputMessage="1" showErrorMessage="1" errorTitle="تعداد دسته نامعتبر" error="عدد کوچکتر یا مساوی 20 وارد شود" sqref="Y10">
      <formula1>21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Z72"/>
  <sheetViews>
    <sheetView showGridLines="0" rightToLeft="1" zoomScale="70" zoomScaleNormal="70" workbookViewId="0">
      <selection activeCell="O13" sqref="O13"/>
    </sheetView>
  </sheetViews>
  <sheetFormatPr defaultRowHeight="21" x14ac:dyDescent="0.2"/>
  <cols>
    <col min="1" max="1" width="1.125" customWidth="1"/>
    <col min="2" max="2" width="12.25" style="3" bestFit="1" customWidth="1"/>
    <col min="3" max="3" width="15.5" style="3" bestFit="1" customWidth="1"/>
    <col min="4" max="4" width="14.625" style="3" bestFit="1" customWidth="1"/>
    <col min="5" max="5" width="9.75" style="3" bestFit="1" customWidth="1"/>
    <col min="6" max="6" width="11" style="3" bestFit="1" customWidth="1"/>
    <col min="7" max="7" width="9.75" style="3" bestFit="1" customWidth="1"/>
    <col min="8" max="8" width="12" style="3" customWidth="1"/>
    <col min="9" max="13" width="9" style="3"/>
    <col min="14" max="16" width="9" style="1"/>
  </cols>
  <sheetData>
    <row r="1" spans="1:16" s="12" customFormat="1" ht="39.75" x14ac:dyDescent="1">
      <c r="A1" s="62" t="s">
        <v>9</v>
      </c>
      <c r="B1" s="62"/>
      <c r="C1" s="62"/>
      <c r="D1" s="62"/>
      <c r="E1" s="62"/>
      <c r="F1" s="62"/>
      <c r="G1" s="13"/>
      <c r="H1" s="13"/>
      <c r="I1" s="13"/>
      <c r="J1" s="13"/>
      <c r="K1" s="13"/>
      <c r="L1" s="13"/>
      <c r="M1" s="13"/>
      <c r="N1" s="14"/>
      <c r="O1" s="14"/>
      <c r="P1" s="14"/>
    </row>
    <row r="2" spans="1:16" ht="21.75" thickBot="1" x14ac:dyDescent="0.25"/>
    <row r="3" spans="1:16" ht="21.75" thickBot="1" x14ac:dyDescent="0.25">
      <c r="B3" s="18" t="s">
        <v>10</v>
      </c>
      <c r="C3" s="18" t="s">
        <v>11</v>
      </c>
      <c r="D3" s="18" t="s">
        <v>13</v>
      </c>
      <c r="E3" s="18" t="s">
        <v>14</v>
      </c>
      <c r="F3" s="18" t="s">
        <v>12</v>
      </c>
      <c r="G3" s="18" t="s">
        <v>15</v>
      </c>
      <c r="H3" s="18" t="s">
        <v>16</v>
      </c>
      <c r="I3" s="18" t="s">
        <v>17</v>
      </c>
      <c r="J3" s="18" t="s">
        <v>18</v>
      </c>
      <c r="K3" s="18" t="s">
        <v>19</v>
      </c>
    </row>
    <row r="4" spans="1:16" x14ac:dyDescent="0.2">
      <c r="B4" s="19">
        <f>IF(K4&lt;&gt;"",(J4+I4)/2,"")</f>
        <v>62.35</v>
      </c>
      <c r="C4" s="20">
        <f>IF(K4&lt;&gt;"",F4/$G$24,"")</f>
        <v>1.9047619047619049E-2</v>
      </c>
      <c r="D4" s="20">
        <f>E4</f>
        <v>1.9047619047619049E-2</v>
      </c>
      <c r="E4" s="21">
        <f>IF(K4&lt;&gt;"",G4/$G$24,"")</f>
        <v>1.9047619047619049E-2</v>
      </c>
      <c r="F4" s="22">
        <f>IF(K4&lt;&gt;"",SUM($G$4:G4),"")</f>
        <v>2</v>
      </c>
      <c r="G4" s="22">
        <f t="shared" ref="G4:G23" si="0">IF(H4&lt;&gt;"",COUNTIFS(data,"&gt;="&amp;J4,data,"&lt;"&amp;I4),"")</f>
        <v>2</v>
      </c>
      <c r="H4" s="22" t="str">
        <f>IF(K4&lt;&gt;"",J4&amp;""&amp;"-"&amp;""&amp;I4,"")</f>
        <v>60-64.7</v>
      </c>
      <c r="I4" s="22">
        <f>IF(J4&lt;&gt;"",J4+اطلاعات!$Z$13,"")</f>
        <v>64.7</v>
      </c>
      <c r="J4" s="22">
        <f>اطلاعات!AA3</f>
        <v>60</v>
      </c>
      <c r="K4" s="23" t="str">
        <f>IF(AND(J4&lt;&gt;"",ROW()-ROW($K$3)&lt;=اطلاعات!$Y$13),"دسته"&amp;" "&amp;ROW()-ROW($K$3),"")</f>
        <v>دسته 1</v>
      </c>
    </row>
    <row r="5" spans="1:16" x14ac:dyDescent="0.2">
      <c r="B5" s="24">
        <f t="shared" ref="B5:B23" si="1">IF(K5&lt;&gt;"",(J5+I5)/2,"")</f>
        <v>67.050000000000011</v>
      </c>
      <c r="C5" s="16">
        <f t="shared" ref="C5:C23" si="2">IF(K5&lt;&gt;"",F5/$G$24,"")</f>
        <v>5.7142857142857141E-2</v>
      </c>
      <c r="D5" s="16">
        <f t="shared" ref="D5:D23" si="3">E5</f>
        <v>3.8095238095238099E-2</v>
      </c>
      <c r="E5" s="17">
        <f t="shared" ref="E5:E23" si="4">IF(K5&lt;&gt;"",G5/$G$24,"")</f>
        <v>3.8095238095238099E-2</v>
      </c>
      <c r="F5" s="5">
        <f>IF(K5&lt;&gt;"",SUM($G$4:G5),"")</f>
        <v>6</v>
      </c>
      <c r="G5" s="5">
        <f t="shared" si="0"/>
        <v>4</v>
      </c>
      <c r="H5" s="5" t="str">
        <f t="shared" ref="H5:H23" si="5">IF(K5&lt;&gt;"",J5&amp;""&amp;"-"&amp;""&amp;I5,"")</f>
        <v>64.7-69.4</v>
      </c>
      <c r="I5" s="5">
        <f>IF(J5&lt;&gt;"",J5+اطلاعات!$Z$13,"")</f>
        <v>69.400000000000006</v>
      </c>
      <c r="J5" s="5">
        <f>IF(AND(I4&lt;اطلاعات!$AA$2,ROW()-ROW($J$3)&lt;=اطلاعات!$Y$13),I4,"")</f>
        <v>64.7</v>
      </c>
      <c r="K5" s="25" t="str">
        <f>IF(AND(J5&lt;&gt;"",ROW()-ROW($K$3)&lt;=اطلاعات!$Y$13),"دسته"&amp;" "&amp;ROW()-ROW($K$3),"")</f>
        <v>دسته 2</v>
      </c>
    </row>
    <row r="6" spans="1:16" x14ac:dyDescent="0.2">
      <c r="B6" s="24">
        <f t="shared" si="1"/>
        <v>71.75</v>
      </c>
      <c r="C6" s="16">
        <f t="shared" si="2"/>
        <v>0.11428571428571428</v>
      </c>
      <c r="D6" s="16">
        <f t="shared" si="3"/>
        <v>5.7142857142857141E-2</v>
      </c>
      <c r="E6" s="17">
        <f t="shared" si="4"/>
        <v>5.7142857142857141E-2</v>
      </c>
      <c r="F6" s="5">
        <f>IF(K6&lt;&gt;"",SUM($G$4:G6),"")</f>
        <v>12</v>
      </c>
      <c r="G6" s="5">
        <f t="shared" si="0"/>
        <v>6</v>
      </c>
      <c r="H6" s="5" t="str">
        <f t="shared" si="5"/>
        <v>69.4-74.1</v>
      </c>
      <c r="I6" s="5">
        <f>IF(J6&lt;&gt;"",J6+اطلاعات!$Z$13,"")</f>
        <v>74.100000000000009</v>
      </c>
      <c r="J6" s="5">
        <f>IF(AND(I5&lt;اطلاعات!$AA$2,ROW()-ROW($J$3)&lt;=اطلاعات!$Y$13),I5,"")</f>
        <v>69.400000000000006</v>
      </c>
      <c r="K6" s="25" t="str">
        <f>IF(AND(J6&lt;&gt;"",ROW()-ROW($K$3)&lt;=اطلاعات!$Y$13),"دسته"&amp;" "&amp;ROW()-ROW($K$3),"")</f>
        <v>دسته 3</v>
      </c>
    </row>
    <row r="7" spans="1:16" x14ac:dyDescent="0.2">
      <c r="B7" s="24">
        <f t="shared" si="1"/>
        <v>76.450000000000017</v>
      </c>
      <c r="C7" s="16">
        <f t="shared" si="2"/>
        <v>0.15238095238095239</v>
      </c>
      <c r="D7" s="16">
        <f t="shared" si="3"/>
        <v>3.8095238095238099E-2</v>
      </c>
      <c r="E7" s="17">
        <f t="shared" si="4"/>
        <v>3.8095238095238099E-2</v>
      </c>
      <c r="F7" s="5">
        <f>IF(K7&lt;&gt;"",SUM($G$4:G7),"")</f>
        <v>16</v>
      </c>
      <c r="G7" s="5">
        <f>IF(H7&lt;&gt;"",COUNTIFS(data,"&gt;="&amp;J7,data,"&lt;"&amp;I7),"")</f>
        <v>4</v>
      </c>
      <c r="H7" s="5" t="str">
        <f t="shared" si="5"/>
        <v>74.1-78.8</v>
      </c>
      <c r="I7" s="5">
        <f>IF(J7&lt;&gt;"",J7+اطلاعات!$Z$13,"")</f>
        <v>78.800000000000011</v>
      </c>
      <c r="J7" s="5">
        <f>IF(AND(I6&lt;اطلاعات!$AA$2,ROW()-ROW($J$3)&lt;=اطلاعات!$Y$13),I6,"")</f>
        <v>74.100000000000009</v>
      </c>
      <c r="K7" s="25" t="str">
        <f>IF(AND(J7&lt;&gt;"",ROW()-ROW($K$3)&lt;=اطلاعات!$Y$13),"دسته"&amp;" "&amp;ROW()-ROW($K$3),"")</f>
        <v>دسته 4</v>
      </c>
    </row>
    <row r="8" spans="1:16" x14ac:dyDescent="0.2">
      <c r="B8" s="24">
        <f t="shared" si="1"/>
        <v>81.150000000000006</v>
      </c>
      <c r="C8" s="16">
        <f t="shared" si="2"/>
        <v>0.21904761904761905</v>
      </c>
      <c r="D8" s="16">
        <f t="shared" si="3"/>
        <v>6.6666666666666666E-2</v>
      </c>
      <c r="E8" s="17">
        <f t="shared" si="4"/>
        <v>6.6666666666666666E-2</v>
      </c>
      <c r="F8" s="5">
        <f>IF(K8&lt;&gt;"",SUM($G$4:G8),"")</f>
        <v>23</v>
      </c>
      <c r="G8" s="5">
        <f t="shared" si="0"/>
        <v>7</v>
      </c>
      <c r="H8" s="5" t="str">
        <f t="shared" si="5"/>
        <v>78.8-83.5</v>
      </c>
      <c r="I8" s="5">
        <f>IF(J8&lt;&gt;"",J8+اطلاعات!$Z$13,"")</f>
        <v>83.500000000000014</v>
      </c>
      <c r="J8" s="5">
        <f>IF(AND(I7&lt;اطلاعات!$AA$2,ROW()-ROW($J$3)&lt;=اطلاعات!$Y$13),I7,"")</f>
        <v>78.800000000000011</v>
      </c>
      <c r="K8" s="25" t="str">
        <f>IF(AND(J8&lt;&gt;"",ROW()-ROW($K$3)&lt;=اطلاعات!$Y$13),"دسته"&amp;" "&amp;ROW()-ROW($K$3),"")</f>
        <v>دسته 5</v>
      </c>
    </row>
    <row r="9" spans="1:16" x14ac:dyDescent="0.2">
      <c r="B9" s="24">
        <f t="shared" si="1"/>
        <v>85.850000000000023</v>
      </c>
      <c r="C9" s="16">
        <f t="shared" si="2"/>
        <v>0.29523809523809524</v>
      </c>
      <c r="D9" s="16">
        <f t="shared" si="3"/>
        <v>7.6190476190476197E-2</v>
      </c>
      <c r="E9" s="17">
        <f t="shared" si="4"/>
        <v>7.6190476190476197E-2</v>
      </c>
      <c r="F9" s="5">
        <f>IF(K9&lt;&gt;"",SUM($G$4:G9),"")</f>
        <v>31</v>
      </c>
      <c r="G9" s="5">
        <f t="shared" si="0"/>
        <v>8</v>
      </c>
      <c r="H9" s="5" t="str">
        <f t="shared" si="5"/>
        <v>83.5-88.2</v>
      </c>
      <c r="I9" s="5">
        <f>IF(J9&lt;&gt;"",J9+اطلاعات!$Z$13,"")</f>
        <v>88.200000000000017</v>
      </c>
      <c r="J9" s="5">
        <f>IF(AND(I8&lt;اطلاعات!$AA$2,ROW()-ROW($J$3)&lt;=اطلاعات!$Y$13),I8,"")</f>
        <v>83.500000000000014</v>
      </c>
      <c r="K9" s="25" t="str">
        <f>IF(AND(J9&lt;&gt;"",ROW()-ROW($K$3)&lt;=اطلاعات!$Y$13),"دسته"&amp;" "&amp;ROW()-ROW($K$3),"")</f>
        <v>دسته 6</v>
      </c>
    </row>
    <row r="10" spans="1:16" x14ac:dyDescent="0.2">
      <c r="B10" s="24">
        <f t="shared" si="1"/>
        <v>90.550000000000011</v>
      </c>
      <c r="C10" s="16">
        <f t="shared" si="2"/>
        <v>0.40952380952380951</v>
      </c>
      <c r="D10" s="16">
        <f t="shared" si="3"/>
        <v>0.11428571428571428</v>
      </c>
      <c r="E10" s="17">
        <f t="shared" si="4"/>
        <v>0.11428571428571428</v>
      </c>
      <c r="F10" s="5">
        <f>IF(K10&lt;&gt;"",SUM($G$4:G10),"")</f>
        <v>43</v>
      </c>
      <c r="G10" s="5">
        <f t="shared" si="0"/>
        <v>12</v>
      </c>
      <c r="H10" s="5" t="str">
        <f t="shared" si="5"/>
        <v>88.2-92.9</v>
      </c>
      <c r="I10" s="5">
        <f>IF(J10&lt;&gt;"",J10+اطلاعات!$Z$13,"")</f>
        <v>92.90000000000002</v>
      </c>
      <c r="J10" s="5">
        <f>IF(AND(I9&lt;اطلاعات!$AA$2,ROW()-ROW($J$3)&lt;=اطلاعات!$Y$13),I9,"")</f>
        <v>88.200000000000017</v>
      </c>
      <c r="K10" s="25" t="str">
        <f>IF(AND(J10&lt;&gt;"",ROW()-ROW($K$3)&lt;=اطلاعات!$Y$13),"دسته"&amp;" "&amp;ROW()-ROW($K$3),"")</f>
        <v>دسته 7</v>
      </c>
    </row>
    <row r="11" spans="1:16" x14ac:dyDescent="0.2">
      <c r="B11" s="24">
        <f t="shared" si="1"/>
        <v>95.250000000000028</v>
      </c>
      <c r="C11" s="16">
        <f t="shared" si="2"/>
        <v>0.49523809523809526</v>
      </c>
      <c r="D11" s="16">
        <f t="shared" si="3"/>
        <v>8.5714285714285715E-2</v>
      </c>
      <c r="E11" s="17">
        <f t="shared" si="4"/>
        <v>8.5714285714285715E-2</v>
      </c>
      <c r="F11" s="5">
        <f>IF(K11&lt;&gt;"",SUM($G$4:G11),"")</f>
        <v>52</v>
      </c>
      <c r="G11" s="5">
        <f t="shared" si="0"/>
        <v>9</v>
      </c>
      <c r="H11" s="5" t="str">
        <f t="shared" si="5"/>
        <v>92.9-97.6</v>
      </c>
      <c r="I11" s="5">
        <f>IF(J11&lt;&gt;"",J11+اطلاعات!$Z$13,"")</f>
        <v>97.600000000000023</v>
      </c>
      <c r="J11" s="5">
        <f>IF(AND(I10&lt;اطلاعات!$AA$2,ROW()-ROW($J$3)&lt;=اطلاعات!$Y$13),I10,"")</f>
        <v>92.90000000000002</v>
      </c>
      <c r="K11" s="25" t="str">
        <f>IF(AND(J11&lt;&gt;"",ROW()-ROW($K$3)&lt;=اطلاعات!$Y$13),"دسته"&amp;" "&amp;ROW()-ROW($K$3),"")</f>
        <v>دسته 8</v>
      </c>
    </row>
    <row r="12" spans="1:16" x14ac:dyDescent="0.2">
      <c r="B12" s="24">
        <f t="shared" si="1"/>
        <v>99.950000000000017</v>
      </c>
      <c r="C12" s="16">
        <f t="shared" si="2"/>
        <v>0.64761904761904765</v>
      </c>
      <c r="D12" s="16">
        <f t="shared" si="3"/>
        <v>0.15238095238095239</v>
      </c>
      <c r="E12" s="17">
        <f t="shared" si="4"/>
        <v>0.15238095238095239</v>
      </c>
      <c r="F12" s="5">
        <f>IF(K12&lt;&gt;"",SUM($G$4:G12),"")</f>
        <v>68</v>
      </c>
      <c r="G12" s="5">
        <f t="shared" si="0"/>
        <v>16</v>
      </c>
      <c r="H12" s="5" t="str">
        <f t="shared" si="5"/>
        <v>97.6-102.3</v>
      </c>
      <c r="I12" s="5">
        <f>IF(J12&lt;&gt;"",J12+اطلاعات!$Z$13,"")</f>
        <v>102.30000000000003</v>
      </c>
      <c r="J12" s="5">
        <f>IF(AND(I11&lt;اطلاعات!$AA$2,ROW()-ROW($J$3)&lt;=اطلاعات!$Y$13),I11,"")</f>
        <v>97.600000000000023</v>
      </c>
      <c r="K12" s="25" t="str">
        <f>IF(AND(J12&lt;&gt;"",ROW()-ROW($K$3)&lt;=اطلاعات!$Y$13),"دسته"&amp;" "&amp;ROW()-ROW($K$3),"")</f>
        <v>دسته 9</v>
      </c>
    </row>
    <row r="13" spans="1:16" x14ac:dyDescent="0.2">
      <c r="B13" s="24">
        <f t="shared" si="1"/>
        <v>104.65000000000003</v>
      </c>
      <c r="C13" s="16">
        <f t="shared" si="2"/>
        <v>0.75238095238095237</v>
      </c>
      <c r="D13" s="16">
        <f t="shared" si="3"/>
        <v>0.10476190476190476</v>
      </c>
      <c r="E13" s="17">
        <f t="shared" si="4"/>
        <v>0.10476190476190476</v>
      </c>
      <c r="F13" s="5">
        <f>IF(K13&lt;&gt;"",SUM($G$4:G13),"")</f>
        <v>79</v>
      </c>
      <c r="G13" s="5">
        <f t="shared" si="0"/>
        <v>11</v>
      </c>
      <c r="H13" s="5" t="str">
        <f t="shared" si="5"/>
        <v>102.3-107</v>
      </c>
      <c r="I13" s="5">
        <f>IF(J13&lt;&gt;"",J13+اطلاعات!$Z$13,"")</f>
        <v>107.00000000000003</v>
      </c>
      <c r="J13" s="5">
        <f>IF(AND(I12&lt;اطلاعات!$AA$2,ROW()-ROW($J$3)&lt;=اطلاعات!$Y$13),I12,"")</f>
        <v>102.30000000000003</v>
      </c>
      <c r="K13" s="25" t="str">
        <f>IF(AND(J13&lt;&gt;"",ROW()-ROW($K$3)&lt;=اطلاعات!$Y$13),"دسته"&amp;" "&amp;ROW()-ROW($K$3),"")</f>
        <v>دسته 10</v>
      </c>
    </row>
    <row r="14" spans="1:16" x14ac:dyDescent="0.2">
      <c r="B14" s="24">
        <f t="shared" si="1"/>
        <v>109.35000000000002</v>
      </c>
      <c r="C14" s="16">
        <f t="shared" si="2"/>
        <v>0.84761904761904761</v>
      </c>
      <c r="D14" s="16">
        <f t="shared" si="3"/>
        <v>9.5238095238095233E-2</v>
      </c>
      <c r="E14" s="17">
        <f t="shared" si="4"/>
        <v>9.5238095238095233E-2</v>
      </c>
      <c r="F14" s="5">
        <f>IF(K14&lt;&gt;"",SUM($G$4:G14),"")</f>
        <v>89</v>
      </c>
      <c r="G14" s="5">
        <f t="shared" si="0"/>
        <v>10</v>
      </c>
      <c r="H14" s="5" t="str">
        <f t="shared" si="5"/>
        <v>107-111.7</v>
      </c>
      <c r="I14" s="5">
        <f>IF(J14&lt;&gt;"",J14+اطلاعات!$Z$13,"")</f>
        <v>111.70000000000003</v>
      </c>
      <c r="J14" s="5">
        <f>IF(AND(I13&lt;اطلاعات!$AA$2,ROW()-ROW($J$3)&lt;=اطلاعات!$Y$13),I13,"")</f>
        <v>107.00000000000003</v>
      </c>
      <c r="K14" s="25" t="str">
        <f>IF(AND(J14&lt;&gt;"",ROW()-ROW($K$3)&lt;=اطلاعات!$Y$13),"دسته"&amp;" "&amp;ROW()-ROW($K$3),"")</f>
        <v>دسته 11</v>
      </c>
    </row>
    <row r="15" spans="1:16" x14ac:dyDescent="0.2">
      <c r="B15" s="24">
        <f t="shared" si="1"/>
        <v>114.05000000000004</v>
      </c>
      <c r="C15" s="16">
        <f t="shared" si="2"/>
        <v>0.91428571428571426</v>
      </c>
      <c r="D15" s="16">
        <f t="shared" si="3"/>
        <v>6.6666666666666666E-2</v>
      </c>
      <c r="E15" s="17">
        <f t="shared" si="4"/>
        <v>6.6666666666666666E-2</v>
      </c>
      <c r="F15" s="5">
        <f>IF(K15&lt;&gt;"",SUM($G$4:G15),"")</f>
        <v>96</v>
      </c>
      <c r="G15" s="5">
        <f t="shared" si="0"/>
        <v>7</v>
      </c>
      <c r="H15" s="5" t="str">
        <f t="shared" si="5"/>
        <v>111.7-116.4</v>
      </c>
      <c r="I15" s="5">
        <f>IF(J15&lt;&gt;"",J15+اطلاعات!$Z$13,"")</f>
        <v>116.40000000000003</v>
      </c>
      <c r="J15" s="5">
        <f>IF(AND(I14&lt;اطلاعات!$AA$2,ROW()-ROW($J$3)&lt;=اطلاعات!$Y$13),I14,"")</f>
        <v>111.70000000000003</v>
      </c>
      <c r="K15" s="25" t="str">
        <f>IF(AND(J15&lt;&gt;"",ROW()-ROW($K$3)&lt;=اطلاعات!$Y$13),"دسته"&amp;" "&amp;ROW()-ROW($K$3),"")</f>
        <v>دسته 12</v>
      </c>
    </row>
    <row r="16" spans="1:16" x14ac:dyDescent="0.2">
      <c r="B16" s="24">
        <f t="shared" si="1"/>
        <v>118.75000000000003</v>
      </c>
      <c r="C16" s="16">
        <f t="shared" si="2"/>
        <v>0.94285714285714284</v>
      </c>
      <c r="D16" s="16">
        <f t="shared" si="3"/>
        <v>2.8571428571428571E-2</v>
      </c>
      <c r="E16" s="17">
        <f t="shared" si="4"/>
        <v>2.8571428571428571E-2</v>
      </c>
      <c r="F16" s="5">
        <f>IF(K16&lt;&gt;"",SUM($G$4:G16),"")</f>
        <v>99</v>
      </c>
      <c r="G16" s="5">
        <f t="shared" si="0"/>
        <v>3</v>
      </c>
      <c r="H16" s="5" t="str">
        <f t="shared" si="5"/>
        <v>116.4-121.1</v>
      </c>
      <c r="I16" s="5">
        <f>IF(J16&lt;&gt;"",J16+اطلاعات!$Z$13,"")</f>
        <v>121.10000000000004</v>
      </c>
      <c r="J16" s="5">
        <f>IF(AND(I15&lt;اطلاعات!$AA$2,ROW()-ROW($J$3)&lt;=اطلاعات!$Y$13),I15,"")</f>
        <v>116.40000000000003</v>
      </c>
      <c r="K16" s="25" t="str">
        <f>IF(AND(J16&lt;&gt;"",ROW()-ROW($K$3)&lt;=اطلاعات!$Y$13),"دسته"&amp;" "&amp;ROW()-ROW($K$3),"")</f>
        <v>دسته 13</v>
      </c>
    </row>
    <row r="17" spans="2:26" x14ac:dyDescent="0.2">
      <c r="B17" s="24">
        <f t="shared" si="1"/>
        <v>123.45000000000005</v>
      </c>
      <c r="C17" s="16">
        <f t="shared" si="2"/>
        <v>0.97142857142857142</v>
      </c>
      <c r="D17" s="16">
        <f t="shared" si="3"/>
        <v>2.8571428571428571E-2</v>
      </c>
      <c r="E17" s="17">
        <f t="shared" si="4"/>
        <v>2.8571428571428571E-2</v>
      </c>
      <c r="F17" s="5">
        <f>IF(K17&lt;&gt;"",SUM($G$4:G17),"")</f>
        <v>102</v>
      </c>
      <c r="G17" s="5">
        <f t="shared" si="0"/>
        <v>3</v>
      </c>
      <c r="H17" s="5" t="str">
        <f t="shared" si="5"/>
        <v>121.1-125.8</v>
      </c>
      <c r="I17" s="5">
        <f>IF(J17&lt;&gt;"",J17+اطلاعات!$Z$13,"")</f>
        <v>125.80000000000004</v>
      </c>
      <c r="J17" s="5">
        <f>IF(AND(I16&lt;اطلاعات!$AA$2,ROW()-ROW($J$3)&lt;=اطلاعات!$Y$13),I16,"")</f>
        <v>121.10000000000004</v>
      </c>
      <c r="K17" s="25" t="str">
        <f>IF(AND(J17&lt;&gt;"",ROW()-ROW($K$3)&lt;=اطلاعات!$Y$13),"دسته"&amp;" "&amp;ROW()-ROW($K$3),"")</f>
        <v>دسته 14</v>
      </c>
    </row>
    <row r="18" spans="2:26" x14ac:dyDescent="0.2">
      <c r="B18" s="24">
        <f t="shared" si="1"/>
        <v>128.15000000000003</v>
      </c>
      <c r="C18" s="16">
        <f t="shared" si="2"/>
        <v>1</v>
      </c>
      <c r="D18" s="16">
        <f t="shared" si="3"/>
        <v>2.8571428571428571E-2</v>
      </c>
      <c r="E18" s="17">
        <f t="shared" si="4"/>
        <v>2.8571428571428571E-2</v>
      </c>
      <c r="F18" s="5">
        <f>IF(K18&lt;&gt;"",SUM($G$4:G18),"")</f>
        <v>105</v>
      </c>
      <c r="G18" s="5">
        <f t="shared" si="0"/>
        <v>3</v>
      </c>
      <c r="H18" s="5" t="str">
        <f t="shared" si="5"/>
        <v>125.8-130.5</v>
      </c>
      <c r="I18" s="5">
        <f>IF(J18&lt;&gt;"",J18+اطلاعات!$Z$13,"")</f>
        <v>130.50000000000003</v>
      </c>
      <c r="J18" s="5">
        <f>IF(AND(I17&lt;اطلاعات!$AA$2,ROW()-ROW($J$3)&lt;=اطلاعات!$Y$13),I17,"")</f>
        <v>125.80000000000004</v>
      </c>
      <c r="K18" s="25" t="str">
        <f>IF(AND(J18&lt;&gt;"",ROW()-ROW($K$3)&lt;=اطلاعات!$Y$13),"دسته"&amp;" "&amp;ROW()-ROW($K$3),"")</f>
        <v>دسته 15</v>
      </c>
      <c r="N18" s="1" t="s">
        <v>23</v>
      </c>
    </row>
    <row r="19" spans="2:26" x14ac:dyDescent="0.2">
      <c r="B19" s="24" t="str">
        <f t="shared" si="1"/>
        <v/>
      </c>
      <c r="C19" s="16" t="str">
        <f t="shared" si="2"/>
        <v/>
      </c>
      <c r="D19" s="16" t="str">
        <f>E19</f>
        <v/>
      </c>
      <c r="E19" s="17" t="str">
        <f t="shared" si="4"/>
        <v/>
      </c>
      <c r="F19" s="5" t="str">
        <f>IF(K19&lt;&gt;"",SUM($G$4:G19),"")</f>
        <v/>
      </c>
      <c r="G19" s="5" t="str">
        <f t="shared" si="0"/>
        <v/>
      </c>
      <c r="H19" s="5" t="str">
        <f t="shared" si="5"/>
        <v/>
      </c>
      <c r="I19" s="5" t="str">
        <f>IF(J19&lt;&gt;"",J19+اطلاعات!$Z$13,"")</f>
        <v/>
      </c>
      <c r="J19" s="5" t="str">
        <f>IF(AND(I18&lt;اطلاعات!$AA$2,ROW()-ROW($J$3)&lt;=اطلاعات!$Y$13),I18,"")</f>
        <v/>
      </c>
      <c r="K19" s="25" t="str">
        <f>IF(AND(J19&lt;&gt;"",ROW()-ROW($K$3)&lt;=اطلاعات!$Y$13),"دسته"&amp;" "&amp;ROW()-ROW($K$3),"")</f>
        <v/>
      </c>
      <c r="N19" s="1" t="s">
        <v>23</v>
      </c>
    </row>
    <row r="20" spans="2:26" x14ac:dyDescent="0.2">
      <c r="B20" s="24" t="str">
        <f t="shared" si="1"/>
        <v/>
      </c>
      <c r="C20" s="16" t="str">
        <f t="shared" si="2"/>
        <v/>
      </c>
      <c r="D20" s="16" t="str">
        <f t="shared" si="3"/>
        <v/>
      </c>
      <c r="E20" s="17" t="str">
        <f t="shared" si="4"/>
        <v/>
      </c>
      <c r="F20" s="5" t="str">
        <f>IF(K20&lt;&gt;"",SUM($G$4:G20),"")</f>
        <v/>
      </c>
      <c r="G20" s="5" t="str">
        <f t="shared" si="0"/>
        <v/>
      </c>
      <c r="H20" s="5" t="str">
        <f t="shared" si="5"/>
        <v/>
      </c>
      <c r="I20" s="5" t="str">
        <f>IF(J20&lt;&gt;"",J20+اطلاعات!$Z$13,"")</f>
        <v/>
      </c>
      <c r="J20" s="5" t="str">
        <f>IF(AND(I19&lt;اطلاعات!$AA$2,ROW()-ROW($J$3)&lt;=اطلاعات!$Y$13),I19,"")</f>
        <v/>
      </c>
      <c r="K20" s="25" t="str">
        <f>IF(AND(J20&lt;&gt;"",ROW()-ROW($K$3)&lt;=اطلاعات!$Y$13),"دسته"&amp;" "&amp;ROW()-ROW($K$3),"")</f>
        <v/>
      </c>
      <c r="N20" s="1" t="s">
        <v>23</v>
      </c>
    </row>
    <row r="21" spans="2:26" x14ac:dyDescent="0.2">
      <c r="B21" s="24" t="str">
        <f t="shared" si="1"/>
        <v/>
      </c>
      <c r="C21" s="16" t="str">
        <f t="shared" si="2"/>
        <v/>
      </c>
      <c r="D21" s="16" t="str">
        <f t="shared" si="3"/>
        <v/>
      </c>
      <c r="E21" s="17" t="str">
        <f t="shared" si="4"/>
        <v/>
      </c>
      <c r="F21" s="5" t="str">
        <f>IF(K21&lt;&gt;"",SUM($G$4:G21),"")</f>
        <v/>
      </c>
      <c r="G21" s="5" t="str">
        <f t="shared" si="0"/>
        <v/>
      </c>
      <c r="H21" s="5" t="str">
        <f t="shared" si="5"/>
        <v/>
      </c>
      <c r="I21" s="5" t="str">
        <f>IF(J21&lt;&gt;"",J21+اطلاعات!$Z$13,"")</f>
        <v/>
      </c>
      <c r="J21" s="5" t="str">
        <f>IF(AND(I20&lt;اطلاعات!$AA$2,ROW()-ROW($J$3)&lt;=اطلاعات!$Y$13),I20,"")</f>
        <v/>
      </c>
      <c r="K21" s="25" t="str">
        <f>IF(AND(J21&lt;&gt;"",ROW()-ROW($K$3)&lt;=اطلاعات!$Y$13),"دسته"&amp;" "&amp;ROW()-ROW($K$3),"")</f>
        <v/>
      </c>
      <c r="N21" s="1" t="s">
        <v>23</v>
      </c>
    </row>
    <row r="22" spans="2:26" x14ac:dyDescent="0.2">
      <c r="B22" s="24" t="str">
        <f t="shared" si="1"/>
        <v/>
      </c>
      <c r="C22" s="16" t="str">
        <f t="shared" si="2"/>
        <v/>
      </c>
      <c r="D22" s="16" t="str">
        <f t="shared" si="3"/>
        <v/>
      </c>
      <c r="E22" s="17" t="str">
        <f t="shared" si="4"/>
        <v/>
      </c>
      <c r="F22" s="5" t="str">
        <f>IF(K22&lt;&gt;"",SUM($G$4:G22),"")</f>
        <v/>
      </c>
      <c r="G22" s="5" t="str">
        <f t="shared" si="0"/>
        <v/>
      </c>
      <c r="H22" s="5" t="str">
        <f t="shared" si="5"/>
        <v/>
      </c>
      <c r="I22" s="5" t="str">
        <f>IF(J22&lt;&gt;"",J22+اطلاعات!$Z$13,"")</f>
        <v/>
      </c>
      <c r="J22" s="5" t="str">
        <f>IF(AND(I21&lt;اطلاعات!$AA$2,ROW()-ROW($J$3)&lt;=اطلاعات!$Y$13),I21,"")</f>
        <v/>
      </c>
      <c r="K22" s="25" t="str">
        <f>IF(AND(J22&lt;&gt;"",ROW()-ROW($K$3)&lt;=اطلاعات!$Y$13),"دسته"&amp;" "&amp;ROW()-ROW($K$3),"")</f>
        <v/>
      </c>
      <c r="N22" s="1" t="s">
        <v>23</v>
      </c>
    </row>
    <row r="23" spans="2:26" ht="21.75" thickBot="1" x14ac:dyDescent="0.25">
      <c r="B23" s="26" t="str">
        <f t="shared" si="1"/>
        <v/>
      </c>
      <c r="C23" s="27" t="str">
        <f t="shared" si="2"/>
        <v/>
      </c>
      <c r="D23" s="27" t="str">
        <f t="shared" si="3"/>
        <v/>
      </c>
      <c r="E23" s="28" t="str">
        <f t="shared" si="4"/>
        <v/>
      </c>
      <c r="F23" s="29" t="str">
        <f>IF(K23&lt;&gt;"",SUM($G$4:G23),"")</f>
        <v/>
      </c>
      <c r="G23" s="29" t="str">
        <f t="shared" si="0"/>
        <v/>
      </c>
      <c r="H23" s="5" t="str">
        <f t="shared" si="5"/>
        <v/>
      </c>
      <c r="I23" s="29" t="str">
        <f>IF(J23&lt;&gt;"",J23+اطلاعات!$Z$13,"")</f>
        <v/>
      </c>
      <c r="J23" s="29" t="str">
        <f>IF(AND(I22&lt;اطلاعات!$AA$2,ROW()-ROW($J$3)&lt;=اطلاعات!$Y$13),I22,"")</f>
        <v/>
      </c>
      <c r="K23" s="30" t="str">
        <f>IF(AND(J23&lt;&gt;"",ROW()-ROW($K$3)&lt;=اطلاعات!$Y$13),"دسته"&amp;" "&amp;ROW()-ROW($K$3),"")</f>
        <v/>
      </c>
    </row>
    <row r="24" spans="2:26" ht="24.75" thickBot="1" x14ac:dyDescent="0.25">
      <c r="B24" s="60" t="s">
        <v>24</v>
      </c>
      <c r="C24" s="61"/>
      <c r="D24" s="31">
        <f>SUM(D4:D23)</f>
        <v>1</v>
      </c>
      <c r="E24" s="32">
        <f>SUM(E4:E23)</f>
        <v>1</v>
      </c>
      <c r="F24" s="33"/>
      <c r="G24" s="34">
        <f>SUM(G4:G23)</f>
        <v>105</v>
      </c>
      <c r="H24" s="33"/>
      <c r="I24" s="33"/>
      <c r="J24" s="33"/>
      <c r="K24" s="35"/>
    </row>
    <row r="25" spans="2:26" s="41" customFormat="1" x14ac:dyDescent="0.2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0"/>
      <c r="O25" s="40"/>
      <c r="P25" s="40"/>
    </row>
    <row r="26" spans="2:26" s="41" customFormat="1" x14ac:dyDescent="0.2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0"/>
      <c r="O26" s="40"/>
      <c r="P26" s="40"/>
    </row>
    <row r="27" spans="2:26" s="41" customFormat="1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4"/>
      <c r="O27" s="44"/>
      <c r="P27" s="44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s="41" customFormat="1" x14ac:dyDescent="0.2">
      <c r="B28" s="63" t="s">
        <v>27</v>
      </c>
      <c r="C28" s="63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7"/>
      <c r="O28" s="47"/>
      <c r="P28" s="47"/>
      <c r="Q28" s="48"/>
      <c r="R28" s="51">
        <v>3</v>
      </c>
      <c r="S28" s="48"/>
      <c r="T28" s="48"/>
      <c r="U28" s="48"/>
      <c r="V28" s="48"/>
      <c r="W28" s="48"/>
      <c r="X28" s="45"/>
      <c r="Y28" s="45"/>
      <c r="Z28" s="45"/>
    </row>
    <row r="29" spans="2:26" s="41" customFormat="1" ht="21" customHeight="1" x14ac:dyDescent="0.2">
      <c r="B29" s="63"/>
      <c r="C29" s="63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8"/>
      <c r="W29" s="48"/>
      <c r="X29" s="45"/>
      <c r="Y29" s="45"/>
      <c r="Z29" s="45"/>
    </row>
    <row r="30" spans="2:26" s="41" customFormat="1" ht="21" customHeight="1" x14ac:dyDescent="0.2"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45"/>
      <c r="W30" s="45"/>
      <c r="X30" s="45"/>
      <c r="Y30" s="45"/>
      <c r="Z30" s="45"/>
    </row>
    <row r="31" spans="2:26" s="41" customFormat="1" ht="21" customHeight="1" x14ac:dyDescent="0.2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45"/>
      <c r="W31" s="45"/>
      <c r="X31" s="45"/>
      <c r="Y31" s="45"/>
      <c r="Z31" s="45"/>
    </row>
    <row r="32" spans="2:26" s="41" customFormat="1" ht="21" customHeight="1" x14ac:dyDescent="0.2"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45"/>
      <c r="W32" s="45"/>
      <c r="X32" s="45"/>
      <c r="Y32" s="45"/>
      <c r="Z32" s="45"/>
    </row>
    <row r="33" spans="2:26" s="41" customFormat="1" ht="21" customHeight="1" x14ac:dyDescent="0.2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45"/>
      <c r="W33" s="45"/>
      <c r="X33" s="45"/>
      <c r="Y33" s="45"/>
      <c r="Z33" s="45"/>
    </row>
    <row r="34" spans="2:26" s="41" customFormat="1" ht="21" customHeight="1" x14ac:dyDescent="0.2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45"/>
      <c r="W34" s="45"/>
      <c r="X34" s="45"/>
      <c r="Y34" s="45"/>
      <c r="Z34" s="45"/>
    </row>
    <row r="35" spans="2:26" s="41" customFormat="1" ht="21" customHeigh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45"/>
      <c r="W35" s="45"/>
      <c r="X35" s="45"/>
      <c r="Y35" s="45"/>
      <c r="Z35" s="45"/>
    </row>
    <row r="36" spans="2:26" s="41" customFormat="1" ht="21" customHeight="1" x14ac:dyDescent="0.2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45"/>
      <c r="W36" s="45"/>
      <c r="X36" s="45"/>
      <c r="Y36" s="45"/>
      <c r="Z36" s="45"/>
    </row>
    <row r="37" spans="2:26" s="41" customFormat="1" ht="21" customHeight="1" x14ac:dyDescent="0.2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45"/>
      <c r="W37" s="45"/>
      <c r="X37" s="45"/>
      <c r="Y37" s="45"/>
      <c r="Z37" s="45"/>
    </row>
    <row r="38" spans="2:26" s="41" customFormat="1" ht="21" customHeight="1" x14ac:dyDescent="0.2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45"/>
      <c r="W38" s="45"/>
      <c r="X38" s="45"/>
      <c r="Y38" s="45"/>
      <c r="Z38" s="45"/>
    </row>
    <row r="39" spans="2:26" s="41" customFormat="1" ht="21" customHeight="1" x14ac:dyDescent="0.2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45"/>
      <c r="W39" s="45"/>
      <c r="X39" s="45"/>
      <c r="Y39" s="45"/>
      <c r="Z39" s="45"/>
    </row>
    <row r="40" spans="2:26" s="41" customFormat="1" ht="21" customHeight="1" x14ac:dyDescent="0.2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45"/>
      <c r="W40" s="45"/>
      <c r="X40" s="45"/>
      <c r="Y40" s="45"/>
      <c r="Z40" s="45"/>
    </row>
    <row r="41" spans="2:26" s="41" customFormat="1" ht="21" customHeight="1" x14ac:dyDescent="0.2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45"/>
      <c r="W41" s="45"/>
      <c r="X41" s="45"/>
      <c r="Y41" s="45"/>
      <c r="Z41" s="45"/>
    </row>
    <row r="42" spans="2:26" s="41" customFormat="1" ht="21" customHeight="1" x14ac:dyDescent="0.2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45"/>
      <c r="W42" s="45"/>
      <c r="X42" s="45"/>
      <c r="Y42" s="45"/>
      <c r="Z42" s="45"/>
    </row>
    <row r="43" spans="2:26" s="41" customFormat="1" ht="21" customHeight="1" x14ac:dyDescent="0.2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45"/>
      <c r="W43" s="45"/>
      <c r="X43" s="45"/>
      <c r="Y43" s="45"/>
      <c r="Z43" s="45"/>
    </row>
    <row r="44" spans="2:26" s="41" customFormat="1" ht="21" customHeight="1" x14ac:dyDescent="0.2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45"/>
      <c r="W44" s="45"/>
      <c r="X44" s="45"/>
      <c r="Y44" s="45"/>
      <c r="Z44" s="45"/>
    </row>
    <row r="45" spans="2:26" s="41" customFormat="1" ht="21" customHeight="1" x14ac:dyDescent="0.2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45"/>
      <c r="W45" s="45"/>
      <c r="X45" s="45"/>
      <c r="Y45" s="45"/>
      <c r="Z45" s="45"/>
    </row>
    <row r="46" spans="2:26" s="41" customFormat="1" ht="21" customHeight="1" x14ac:dyDescent="0.2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45"/>
      <c r="W46" s="45"/>
      <c r="X46" s="45"/>
      <c r="Y46" s="45"/>
      <c r="Z46" s="45"/>
    </row>
    <row r="47" spans="2:26" s="41" customFormat="1" ht="21" customHeight="1" x14ac:dyDescent="0.2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45"/>
      <c r="W47" s="45"/>
      <c r="X47" s="45"/>
      <c r="Y47" s="45"/>
      <c r="Z47" s="45"/>
    </row>
    <row r="48" spans="2:26" s="41" customFormat="1" ht="21" customHeight="1" x14ac:dyDescent="0.2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45"/>
      <c r="W48" s="45"/>
      <c r="X48" s="45"/>
      <c r="Y48" s="45"/>
      <c r="Z48" s="45"/>
    </row>
    <row r="49" spans="2:26" s="41" customFormat="1" ht="21" customHeight="1" x14ac:dyDescent="0.2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45"/>
      <c r="W49" s="45"/>
      <c r="X49" s="45"/>
      <c r="Y49" s="45"/>
      <c r="Z49" s="45"/>
    </row>
    <row r="50" spans="2:26" s="41" customFormat="1" ht="21" customHeight="1" x14ac:dyDescent="0.2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45"/>
      <c r="W50" s="45"/>
      <c r="X50" s="45"/>
      <c r="Y50" s="45"/>
      <c r="Z50" s="45"/>
    </row>
    <row r="51" spans="2:26" s="41" customFormat="1" ht="21" customHeight="1" x14ac:dyDescent="0.2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45"/>
      <c r="W51" s="45"/>
      <c r="X51" s="45"/>
      <c r="Y51" s="45"/>
      <c r="Z51" s="45"/>
    </row>
    <row r="52" spans="2:26" s="41" customFormat="1" ht="21" customHeight="1" x14ac:dyDescent="0.2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45"/>
      <c r="W52" s="45"/>
      <c r="X52" s="45"/>
      <c r="Y52" s="45"/>
      <c r="Z52" s="45"/>
    </row>
    <row r="53" spans="2:26" s="41" customFormat="1" ht="21" customHeight="1" x14ac:dyDescent="0.2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45"/>
      <c r="W53" s="45"/>
      <c r="X53" s="45"/>
      <c r="Y53" s="45"/>
      <c r="Z53" s="45"/>
    </row>
    <row r="54" spans="2:26" s="41" customFormat="1" ht="21" customHeight="1" x14ac:dyDescent="0.2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45"/>
      <c r="W54" s="45"/>
      <c r="X54" s="45"/>
      <c r="Y54" s="45"/>
      <c r="Z54" s="45"/>
    </row>
    <row r="55" spans="2:26" s="41" customFormat="1" ht="21" customHeight="1" x14ac:dyDescent="0.2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45"/>
      <c r="W55" s="45"/>
      <c r="X55" s="45"/>
      <c r="Y55" s="45"/>
      <c r="Z55" s="45"/>
    </row>
    <row r="56" spans="2:26" s="41" customFormat="1" ht="21" customHeight="1" x14ac:dyDescent="0.2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45"/>
      <c r="W56" s="45"/>
      <c r="X56" s="45"/>
      <c r="Y56" s="45"/>
      <c r="Z56" s="45"/>
    </row>
    <row r="57" spans="2:26" s="41" customFormat="1" ht="21" customHeight="1" x14ac:dyDescent="0.2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45"/>
      <c r="W57" s="45"/>
      <c r="X57" s="45"/>
      <c r="Y57" s="45"/>
      <c r="Z57" s="45"/>
    </row>
    <row r="58" spans="2:26" s="41" customFormat="1" ht="21" customHeight="1" x14ac:dyDescent="0.2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45"/>
      <c r="W58" s="45"/>
      <c r="X58" s="45"/>
      <c r="Y58" s="45"/>
      <c r="Z58" s="45"/>
    </row>
    <row r="59" spans="2:26" s="41" customFormat="1" x14ac:dyDescent="0.2"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4"/>
      <c r="O59" s="44"/>
      <c r="P59" s="44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2:26" s="41" customFormat="1" x14ac:dyDescent="0.2"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  <c r="O60" s="44"/>
      <c r="P60" s="44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2:26" s="41" customFormat="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4"/>
      <c r="O61" s="44"/>
      <c r="P61" s="44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2:26" s="41" customFormat="1" x14ac:dyDescent="0.2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0"/>
      <c r="O62" s="40"/>
      <c r="P62" s="40"/>
    </row>
    <row r="63" spans="2:26" s="41" customFormat="1" x14ac:dyDescent="0.2"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0"/>
      <c r="O63" s="40"/>
      <c r="P63" s="40"/>
    </row>
    <row r="64" spans="2:26" s="41" customFormat="1" x14ac:dyDescent="0.2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0"/>
      <c r="O64" s="40"/>
      <c r="P64" s="40"/>
    </row>
    <row r="65" spans="2:16" s="41" customFormat="1" x14ac:dyDescent="0.2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0"/>
      <c r="O65" s="40"/>
      <c r="P65" s="40"/>
    </row>
    <row r="66" spans="2:16" s="41" customFormat="1" x14ac:dyDescent="0.2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0"/>
      <c r="O66" s="40"/>
      <c r="P66" s="40"/>
    </row>
    <row r="67" spans="2:16" s="41" customFormat="1" x14ac:dyDescent="0.2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0"/>
      <c r="O67" s="40"/>
      <c r="P67" s="40"/>
    </row>
    <row r="68" spans="2:16" s="41" customFormat="1" x14ac:dyDescent="0.2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0"/>
      <c r="O68" s="40"/>
      <c r="P68" s="40"/>
    </row>
    <row r="69" spans="2:16" s="41" customFormat="1" x14ac:dyDescent="0.2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0"/>
      <c r="O69" s="40"/>
      <c r="P69" s="40"/>
    </row>
    <row r="70" spans="2:16" s="41" customFormat="1" x14ac:dyDescent="0.2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0"/>
      <c r="O70" s="40"/>
      <c r="P70" s="40"/>
    </row>
    <row r="71" spans="2:16" s="41" customFormat="1" x14ac:dyDescent="0.2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0"/>
      <c r="O71" s="40"/>
      <c r="P71" s="40"/>
    </row>
    <row r="72" spans="2:16" s="41" customFormat="1" x14ac:dyDescent="0.2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0"/>
      <c r="O72" s="40"/>
      <c r="P72" s="40"/>
    </row>
  </sheetData>
  <sheetProtection sheet="1" objects="1" scenarios="1"/>
  <mergeCells count="3">
    <mergeCell ref="B24:C24"/>
    <mergeCell ref="A1:F1"/>
    <mergeCell ref="B28:C2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3</xdr:col>
                    <xdr:colOff>114300</xdr:colOff>
                    <xdr:row>27</xdr:row>
                    <xdr:rowOff>123825</xdr:rowOff>
                  </from>
                  <to>
                    <xdr:col>5</xdr:col>
                    <xdr:colOff>285750</xdr:colOff>
                    <xdr:row>28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21"/>
  <sheetViews>
    <sheetView showGridLines="0" rightToLeft="1" zoomScale="40" zoomScaleNormal="40" workbookViewId="0">
      <selection activeCell="I43" sqref="I43"/>
    </sheetView>
  </sheetViews>
  <sheetFormatPr defaultRowHeight="21" x14ac:dyDescent="0.2"/>
  <cols>
    <col min="1" max="1" width="11.5" style="3" bestFit="1" customWidth="1"/>
    <col min="2" max="2" width="9" style="3"/>
    <col min="3" max="3" width="15.25" style="3" bestFit="1" customWidth="1"/>
    <col min="12" max="12" width="9.625" customWidth="1"/>
    <col min="19" max="19" width="11.75" customWidth="1"/>
    <col min="21" max="21" width="10" customWidth="1"/>
    <col min="22" max="22" width="3.5" customWidth="1"/>
    <col min="23" max="23" width="14.5" style="5" bestFit="1" customWidth="1"/>
    <col min="26" max="26" width="174.875" customWidth="1"/>
  </cols>
  <sheetData>
    <row r="1" spans="1:23" x14ac:dyDescent="0.2">
      <c r="A1" s="5" t="str">
        <f>HLOOKUP('جدول توزیع فراوانی'!$H$3,'جدول توزیع فراوانی'!$H$3:$H$23,ROW(A1),FALSE)</f>
        <v>بازه دسته ها</v>
      </c>
      <c r="B1" s="5" t="str">
        <f>HLOOKUP('جدول توزیع فراوانی'!$G$3,'جدول توزیع فراوانی'!$G$3:$G$23,ROW(A1),FALSE)</f>
        <v>فروانی مطلق</v>
      </c>
      <c r="C1" s="5" t="s">
        <v>13</v>
      </c>
      <c r="J1" s="1">
        <f>اطلاعات!Y13</f>
        <v>15</v>
      </c>
    </row>
    <row r="2" spans="1:23" x14ac:dyDescent="0.2">
      <c r="A2" s="5" t="str">
        <f>HLOOKUP('جدول توزیع فراوانی'!$H$3,'جدول توزیع فراوانی'!$H$3:$H$23,ROW(A2),FALSE)</f>
        <v>60-64.7</v>
      </c>
      <c r="B2" s="5">
        <f>HLOOKUP('جدول توزیع فراوانی'!$G$3,'جدول توزیع فراوانی'!$G$3:$G$23,ROW(A2),FALSE)</f>
        <v>2</v>
      </c>
      <c r="C2" s="16">
        <f>HLOOKUP('جدول توزیع فراوانی'!$D$3,'جدول توزیع فراوانی'!$D$3:$D$23,ROW(B2),FALSE)</f>
        <v>1.9047619047619049E-2</v>
      </c>
      <c r="J2" s="1"/>
      <c r="W2" s="5" t="s">
        <v>26</v>
      </c>
    </row>
    <row r="3" spans="1:23" x14ac:dyDescent="0.2">
      <c r="A3" s="5" t="str">
        <f>HLOOKUP('جدول توزیع فراوانی'!$H$3,'جدول توزیع فراوانی'!$H$3:$H$23,ROW(A3),FALSE)</f>
        <v>64.7-69.4</v>
      </c>
      <c r="B3" s="5">
        <f>HLOOKUP('جدول توزیع فراوانی'!$G$3,'جدول توزیع فراوانی'!$G$3:$G$23,ROW(A3),FALSE)</f>
        <v>4</v>
      </c>
      <c r="C3" s="16">
        <f>HLOOKUP('جدول توزیع فراوانی'!$D$3,'جدول توزیع فراوانی'!$D$3:$D$23,ROW(B3),FALSE)</f>
        <v>3.8095238095238099E-2</v>
      </c>
      <c r="W3" s="5" t="s">
        <v>28</v>
      </c>
    </row>
    <row r="4" spans="1:23" x14ac:dyDescent="0.2">
      <c r="A4" s="5" t="str">
        <f>HLOOKUP('جدول توزیع فراوانی'!$H$3,'جدول توزیع فراوانی'!$H$3:$H$23,ROW(A4),FALSE)</f>
        <v>69.4-74.1</v>
      </c>
      <c r="B4" s="5">
        <f>HLOOKUP('جدول توزیع فراوانی'!$G$3,'جدول توزیع فراوانی'!$G$3:$G$23,ROW(A4),FALSE)</f>
        <v>6</v>
      </c>
      <c r="C4" s="16">
        <f>HLOOKUP('جدول توزیع فراوانی'!$D$3,'جدول توزیع فراوانی'!$D$3:$D$23,ROW(B4),FALSE)</f>
        <v>5.7142857142857141E-2</v>
      </c>
      <c r="W4" s="5" t="s">
        <v>29</v>
      </c>
    </row>
    <row r="5" spans="1:23" x14ac:dyDescent="0.2">
      <c r="A5" s="5" t="str">
        <f>HLOOKUP('جدول توزیع فراوانی'!$H$3,'جدول توزیع فراوانی'!$H$3:$H$23,ROW(A5),FALSE)</f>
        <v>74.1-78.8</v>
      </c>
      <c r="B5" s="5">
        <f>HLOOKUP('جدول توزیع فراوانی'!$G$3,'جدول توزیع فراوانی'!$G$3:$G$23,ROW(A5),FALSE)</f>
        <v>4</v>
      </c>
      <c r="C5" s="16">
        <f>HLOOKUP('جدول توزیع فراوانی'!$D$3,'جدول توزیع فراوانی'!$D$3:$D$23,ROW(B5),FALSE)</f>
        <v>3.8095238095238099E-2</v>
      </c>
    </row>
    <row r="6" spans="1:23" x14ac:dyDescent="0.2">
      <c r="A6" s="5" t="str">
        <f>HLOOKUP('جدول توزیع فراوانی'!$H$3,'جدول توزیع فراوانی'!$H$3:$H$23,ROW(A6),FALSE)</f>
        <v>78.8-83.5</v>
      </c>
      <c r="B6" s="5">
        <f>HLOOKUP('جدول توزیع فراوانی'!$G$3,'جدول توزیع فراوانی'!$G$3:$G$23,ROW(A6),FALSE)</f>
        <v>7</v>
      </c>
      <c r="C6" s="16">
        <f>HLOOKUP('جدول توزیع فراوانی'!$D$3,'جدول توزیع فراوانی'!$D$3:$D$23,ROW(B6),FALSE)</f>
        <v>6.6666666666666666E-2</v>
      </c>
    </row>
    <row r="7" spans="1:23" x14ac:dyDescent="0.2">
      <c r="A7" s="5" t="str">
        <f>HLOOKUP('جدول توزیع فراوانی'!$H$3,'جدول توزیع فراوانی'!$H$3:$H$23,ROW(A7),FALSE)</f>
        <v>83.5-88.2</v>
      </c>
      <c r="B7" s="5">
        <f>HLOOKUP('جدول توزیع فراوانی'!$G$3,'جدول توزیع فراوانی'!$G$3:$G$23,ROW(A7),FALSE)</f>
        <v>8</v>
      </c>
      <c r="C7" s="16">
        <f>HLOOKUP('جدول توزیع فراوانی'!$D$3,'جدول توزیع فراوانی'!$D$3:$D$23,ROW(B7),FALSE)</f>
        <v>7.6190476190476197E-2</v>
      </c>
    </row>
    <row r="8" spans="1:23" x14ac:dyDescent="0.2">
      <c r="A8" s="5" t="str">
        <f>HLOOKUP('جدول توزیع فراوانی'!$H$3,'جدول توزیع فراوانی'!$H$3:$H$23,ROW(A8),FALSE)</f>
        <v>88.2-92.9</v>
      </c>
      <c r="B8" s="5">
        <f>HLOOKUP('جدول توزیع فراوانی'!$G$3,'جدول توزیع فراوانی'!$G$3:$G$23,ROW(A8),FALSE)</f>
        <v>12</v>
      </c>
      <c r="C8" s="16">
        <f>HLOOKUP('جدول توزیع فراوانی'!$D$3,'جدول توزیع فراوانی'!$D$3:$D$23,ROW(B8),FALSE)</f>
        <v>0.11428571428571428</v>
      </c>
    </row>
    <row r="9" spans="1:23" x14ac:dyDescent="0.2">
      <c r="A9" s="5" t="str">
        <f>HLOOKUP('جدول توزیع فراوانی'!$H$3,'جدول توزیع فراوانی'!$H$3:$H$23,ROW(A9),FALSE)</f>
        <v>92.9-97.6</v>
      </c>
      <c r="B9" s="5">
        <f>HLOOKUP('جدول توزیع فراوانی'!$G$3,'جدول توزیع فراوانی'!$G$3:$G$23,ROW(A9),FALSE)</f>
        <v>9</v>
      </c>
      <c r="C9" s="16">
        <f>HLOOKUP('جدول توزیع فراوانی'!$D$3,'جدول توزیع فراوانی'!$D$3:$D$23,ROW(B9),FALSE)</f>
        <v>8.5714285714285715E-2</v>
      </c>
    </row>
    <row r="10" spans="1:23" x14ac:dyDescent="0.2">
      <c r="A10" s="5" t="str">
        <f>HLOOKUP('جدول توزیع فراوانی'!$H$3,'جدول توزیع فراوانی'!$H$3:$H$23,ROW(A10),FALSE)</f>
        <v>97.6-102.3</v>
      </c>
      <c r="B10" s="5">
        <f>HLOOKUP('جدول توزیع فراوانی'!$G$3,'جدول توزیع فراوانی'!$G$3:$G$23,ROW(A10),FALSE)</f>
        <v>16</v>
      </c>
      <c r="C10" s="16">
        <f>HLOOKUP('جدول توزیع فراوانی'!$D$3,'جدول توزیع فراوانی'!$D$3:$D$23,ROW(B10),FALSE)</f>
        <v>0.15238095238095239</v>
      </c>
    </row>
    <row r="11" spans="1:23" x14ac:dyDescent="0.2">
      <c r="A11" s="5" t="str">
        <f>HLOOKUP('جدول توزیع فراوانی'!$H$3,'جدول توزیع فراوانی'!$H$3:$H$23,ROW(A11),FALSE)</f>
        <v>102.3-107</v>
      </c>
      <c r="B11" s="5">
        <f>HLOOKUP('جدول توزیع فراوانی'!$G$3,'جدول توزیع فراوانی'!$G$3:$G$23,ROW(A11),FALSE)</f>
        <v>11</v>
      </c>
      <c r="C11" s="16">
        <f>HLOOKUP('جدول توزیع فراوانی'!$D$3,'جدول توزیع فراوانی'!$D$3:$D$23,ROW(B11),FALSE)</f>
        <v>0.10476190476190476</v>
      </c>
    </row>
    <row r="12" spans="1:23" x14ac:dyDescent="0.2">
      <c r="A12" s="5" t="str">
        <f>HLOOKUP('جدول توزیع فراوانی'!$H$3,'جدول توزیع فراوانی'!$H$3:$H$23,ROW(A12),FALSE)</f>
        <v>107-111.7</v>
      </c>
      <c r="B12" s="5">
        <f>HLOOKUP('جدول توزیع فراوانی'!$G$3,'جدول توزیع فراوانی'!$G$3:$G$23,ROW(A12),FALSE)</f>
        <v>10</v>
      </c>
      <c r="C12" s="16">
        <f>HLOOKUP('جدول توزیع فراوانی'!$D$3,'جدول توزیع فراوانی'!$D$3:$D$23,ROW(B12),FALSE)</f>
        <v>9.5238095238095233E-2</v>
      </c>
    </row>
    <row r="13" spans="1:23" x14ac:dyDescent="0.2">
      <c r="A13" s="5" t="str">
        <f>HLOOKUP('جدول توزیع فراوانی'!$H$3,'جدول توزیع فراوانی'!$H$3:$H$23,ROW(A13),FALSE)</f>
        <v>111.7-116.4</v>
      </c>
      <c r="B13" s="5">
        <f>HLOOKUP('جدول توزیع فراوانی'!$G$3,'جدول توزیع فراوانی'!$G$3:$G$23,ROW(A13),FALSE)</f>
        <v>7</v>
      </c>
      <c r="C13" s="16">
        <f>HLOOKUP('جدول توزیع فراوانی'!$D$3,'جدول توزیع فراوانی'!$D$3:$D$23,ROW(B13),FALSE)</f>
        <v>6.6666666666666666E-2</v>
      </c>
    </row>
    <row r="14" spans="1:23" x14ac:dyDescent="0.2">
      <c r="A14" s="5" t="str">
        <f>HLOOKUP('جدول توزیع فراوانی'!$H$3,'جدول توزیع فراوانی'!$H$3:$H$23,ROW(A14),FALSE)</f>
        <v>116.4-121.1</v>
      </c>
      <c r="B14" s="5">
        <f>HLOOKUP('جدول توزیع فراوانی'!$G$3,'جدول توزیع فراوانی'!$G$3:$G$23,ROW(A14),FALSE)</f>
        <v>3</v>
      </c>
      <c r="C14" s="16">
        <f>HLOOKUP('جدول توزیع فراوانی'!$D$3,'جدول توزیع فراوانی'!$D$3:$D$23,ROW(B14),FALSE)</f>
        <v>2.8571428571428571E-2</v>
      </c>
    </row>
    <row r="15" spans="1:23" x14ac:dyDescent="0.2">
      <c r="A15" s="5" t="str">
        <f>HLOOKUP('جدول توزیع فراوانی'!$H$3,'جدول توزیع فراوانی'!$H$3:$H$23,ROW(A15),FALSE)</f>
        <v>121.1-125.8</v>
      </c>
      <c r="B15" s="5">
        <f>HLOOKUP('جدول توزیع فراوانی'!$G$3,'جدول توزیع فراوانی'!$G$3:$G$23,ROW(A15),FALSE)</f>
        <v>3</v>
      </c>
      <c r="C15" s="16">
        <f>HLOOKUP('جدول توزیع فراوانی'!$D$3,'جدول توزیع فراوانی'!$D$3:$D$23,ROW(B15),FALSE)</f>
        <v>2.8571428571428571E-2</v>
      </c>
    </row>
    <row r="16" spans="1:23" x14ac:dyDescent="0.2">
      <c r="A16" s="5" t="str">
        <f>HLOOKUP('جدول توزیع فراوانی'!$H$3,'جدول توزیع فراوانی'!$H$3:$H$23,ROW(A16),FALSE)</f>
        <v>125.8-130.5</v>
      </c>
      <c r="B16" s="5">
        <f>HLOOKUP('جدول توزیع فراوانی'!$G$3,'جدول توزیع فراوانی'!$G$3:$G$23,ROW(A16),FALSE)</f>
        <v>3</v>
      </c>
      <c r="C16" s="16">
        <f>HLOOKUP('جدول توزیع فراوانی'!$D$3,'جدول توزیع فراوانی'!$D$3:$D$23,ROW(B16),FALSE)</f>
        <v>2.8571428571428571E-2</v>
      </c>
    </row>
    <row r="17" spans="1:3" x14ac:dyDescent="0.2">
      <c r="A17" s="5" t="str">
        <f>HLOOKUP('جدول توزیع فراوانی'!$H$3,'جدول توزیع فراوانی'!$H$3:$H$23,ROW(A17),FALSE)</f>
        <v/>
      </c>
      <c r="B17" s="5" t="str">
        <f>HLOOKUP('جدول توزیع فراوانی'!$G$3,'جدول توزیع فراوانی'!$G$3:$G$23,ROW(A17),FALSE)</f>
        <v/>
      </c>
      <c r="C17" s="16" t="str">
        <f>HLOOKUP('جدول توزیع فراوانی'!$D$3,'جدول توزیع فراوانی'!$D$3:$D$23,ROW(B17),FALSE)</f>
        <v/>
      </c>
    </row>
    <row r="18" spans="1:3" x14ac:dyDescent="0.2">
      <c r="A18" s="5" t="str">
        <f>HLOOKUP('جدول توزیع فراوانی'!$H$3,'جدول توزیع فراوانی'!$H$3:$H$23,ROW(A18),FALSE)</f>
        <v/>
      </c>
      <c r="B18" s="5" t="str">
        <f>HLOOKUP('جدول توزیع فراوانی'!$G$3,'جدول توزیع فراوانی'!$G$3:$G$23,ROW(A18),FALSE)</f>
        <v/>
      </c>
      <c r="C18" s="16" t="str">
        <f>HLOOKUP('جدول توزیع فراوانی'!$D$3,'جدول توزیع فراوانی'!$D$3:$D$23,ROW(B18),FALSE)</f>
        <v/>
      </c>
    </row>
    <row r="19" spans="1:3" x14ac:dyDescent="0.2">
      <c r="A19" s="5" t="str">
        <f>HLOOKUP('جدول توزیع فراوانی'!$H$3,'جدول توزیع فراوانی'!$H$3:$H$23,ROW(A19),FALSE)</f>
        <v/>
      </c>
      <c r="B19" s="5" t="str">
        <f>HLOOKUP('جدول توزیع فراوانی'!$G$3,'جدول توزیع فراوانی'!$G$3:$G$23,ROW(A19),FALSE)</f>
        <v/>
      </c>
      <c r="C19" s="16" t="str">
        <f>HLOOKUP('جدول توزیع فراوانی'!$D$3,'جدول توزیع فراوانی'!$D$3:$D$23,ROW(B19),FALSE)</f>
        <v/>
      </c>
    </row>
    <row r="20" spans="1:3" x14ac:dyDescent="0.2">
      <c r="A20" s="5" t="str">
        <f>HLOOKUP('جدول توزیع فراوانی'!$H$3,'جدول توزیع فراوانی'!$H$3:$H$23,ROW(A20),FALSE)</f>
        <v/>
      </c>
      <c r="B20" s="5" t="str">
        <f>HLOOKUP('جدول توزیع فراوانی'!$G$3,'جدول توزیع فراوانی'!$G$3:$G$23,ROW(A20),FALSE)</f>
        <v/>
      </c>
      <c r="C20" s="16" t="str">
        <f>HLOOKUP('جدول توزیع فراوانی'!$D$3,'جدول توزیع فراوانی'!$D$3:$D$23,ROW(B20),FALSE)</f>
        <v/>
      </c>
    </row>
    <row r="21" spans="1:3" x14ac:dyDescent="0.2">
      <c r="A21" s="5" t="str">
        <f>HLOOKUP('جدول توزیع فراوانی'!$H$3,'جدول توزیع فراوانی'!$H$3:$H$23,ROW(A21),FALSE)</f>
        <v/>
      </c>
      <c r="B21" s="5" t="str">
        <f>HLOOKUP('جدول توزیع فراوانی'!$G$3,'جدول توزیع فراوانی'!$G$3:$G$23,ROW(A21),FALSE)</f>
        <v/>
      </c>
      <c r="C21" s="16" t="str">
        <f>HLOOKUP('جدول توزیع فراوانی'!$D$3,'جدول توزیع فراوانی'!$D$3:$D$23,ROW(B21),FALSE)</f>
        <v/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اطلاعات</vt:lpstr>
      <vt:lpstr>جدول توزیع فراوانی</vt:lpstr>
      <vt:lpstr>chart</vt:lpstr>
      <vt:lpstr>chart1</vt:lpstr>
      <vt:lpstr>chart2</vt:lpstr>
      <vt:lpstr>chart3</vt:lpstr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2015-09-26T13:50:22Z</dcterms:modified>
</cp:coreProperties>
</file>