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ytakht\Dropbox\Personal\Work\EXCEL\Portfolio\To Do\"/>
    </mc:Choice>
  </mc:AlternateContent>
  <bookViews>
    <workbookView xWindow="0" yWindow="0" windowWidth="24000" windowHeight="9735" activeTab="2"/>
  </bookViews>
  <sheets>
    <sheet name="ورود اطلاعات اصلی" sheetId="3" r:id="rId1"/>
    <sheet name="2" sheetId="22" r:id="rId2"/>
    <sheet name="1" sheetId="21" r:id="rId3"/>
    <sheet name="Sheet1" sheetId="13" r:id="rId4"/>
  </sheets>
  <calcPr calcId="152511"/>
</workbook>
</file>

<file path=xl/calcChain.xml><?xml version="1.0" encoding="utf-8"?>
<calcChain xmlns="http://schemas.openxmlformats.org/spreadsheetml/2006/main">
  <c r="Q21" i="22" l="1"/>
  <c r="R21" i="22" s="1"/>
  <c r="P21" i="22"/>
  <c r="Q20" i="22"/>
  <c r="R20" i="22" s="1"/>
  <c r="P20" i="22"/>
  <c r="Q19" i="22"/>
  <c r="R19" i="22" s="1"/>
  <c r="P19" i="22"/>
  <c r="Q18" i="22"/>
  <c r="R18" i="22" s="1"/>
  <c r="P18" i="22"/>
  <c r="Q17" i="22"/>
  <c r="R17" i="22" s="1"/>
  <c r="S17" i="22" s="1"/>
  <c r="P17" i="22"/>
  <c r="Q16" i="22"/>
  <c r="R16" i="22" s="1"/>
  <c r="P16" i="22"/>
  <c r="Q15" i="22"/>
  <c r="R15" i="22" s="1"/>
  <c r="P15" i="22"/>
  <c r="Q14" i="22"/>
  <c r="R14" i="22" s="1"/>
  <c r="P14" i="22"/>
  <c r="Q13" i="22"/>
  <c r="R13" i="22" s="1"/>
  <c r="P13" i="22"/>
  <c r="Q12" i="22"/>
  <c r="R12" i="22" s="1"/>
  <c r="P12" i="22"/>
  <c r="Q11" i="22"/>
  <c r="R11" i="22" s="1"/>
  <c r="P11" i="22"/>
  <c r="Q10" i="22"/>
  <c r="R10" i="22" s="1"/>
  <c r="P10" i="22"/>
  <c r="Q9" i="22"/>
  <c r="R9" i="22" s="1"/>
  <c r="P9" i="22"/>
  <c r="Q8" i="22"/>
  <c r="R8" i="22" s="1"/>
  <c r="P8" i="22"/>
  <c r="Q7" i="22"/>
  <c r="R7" i="22" s="1"/>
  <c r="P7" i="22"/>
  <c r="Q6" i="22"/>
  <c r="AJ6" i="22" s="1"/>
  <c r="P6" i="22"/>
  <c r="Q5" i="22"/>
  <c r="AJ5" i="22" s="1"/>
  <c r="P5" i="22"/>
  <c r="AT4" i="22"/>
  <c r="Q4" i="22"/>
  <c r="AJ4" i="22" s="1"/>
  <c r="P4" i="22"/>
  <c r="E4" i="22"/>
  <c r="D4" i="22"/>
  <c r="S19" i="22" l="1"/>
  <c r="R5" i="22"/>
  <c r="R4" i="22"/>
  <c r="AJ13" i="22"/>
  <c r="AN13" i="22" s="1"/>
  <c r="S14" i="22"/>
  <c r="AJ15" i="22"/>
  <c r="AN15" i="22" s="1"/>
  <c r="S16" i="22"/>
  <c r="AJ17" i="22"/>
  <c r="AN17" i="22" s="1"/>
  <c r="S18" i="22"/>
  <c r="AJ19" i="22"/>
  <c r="AN19" i="22" s="1"/>
  <c r="S20" i="22"/>
  <c r="AJ21" i="22"/>
  <c r="AN21" i="22" s="1"/>
  <c r="R6" i="22"/>
  <c r="S13" i="22"/>
  <c r="AJ14" i="22"/>
  <c r="S15" i="22"/>
  <c r="AJ16" i="22"/>
  <c r="AJ18" i="22"/>
  <c r="AN18" i="22" s="1"/>
  <c r="AJ20" i="22"/>
  <c r="S21" i="22"/>
  <c r="AO4" i="22"/>
  <c r="AL4" i="22"/>
  <c r="AE4" i="22"/>
  <c r="AU4" i="22" s="1"/>
  <c r="AO5" i="22"/>
  <c r="AO6" i="22"/>
  <c r="AJ12" i="22"/>
  <c r="AN14" i="22"/>
  <c r="AN16" i="22"/>
  <c r="AN20" i="22"/>
  <c r="S4" i="22"/>
  <c r="S5" i="22"/>
  <c r="S6" i="22"/>
  <c r="S7" i="22"/>
  <c r="AJ7" i="22"/>
  <c r="S8" i="22"/>
  <c r="AJ8" i="22"/>
  <c r="S9" i="22"/>
  <c r="AJ9" i="22"/>
  <c r="S10" i="22"/>
  <c r="AJ10" i="22"/>
  <c r="S11" i="22"/>
  <c r="AJ11" i="22"/>
  <c r="S12" i="22"/>
  <c r="AO14" i="22"/>
  <c r="AO16" i="22"/>
  <c r="AO18" i="22"/>
  <c r="AO20" i="22"/>
  <c r="Q21" i="21"/>
  <c r="AJ21" i="21" s="1"/>
  <c r="AO21" i="21" s="1"/>
  <c r="P21" i="21"/>
  <c r="Q20" i="21"/>
  <c r="AJ20" i="21" s="1"/>
  <c r="AO20" i="21" s="1"/>
  <c r="Q19" i="21"/>
  <c r="AJ19" i="21" s="1"/>
  <c r="AO19" i="21" s="1"/>
  <c r="P19" i="21"/>
  <c r="Q18" i="21"/>
  <c r="AJ18" i="21" s="1"/>
  <c r="AO18" i="21" s="1"/>
  <c r="P18" i="21"/>
  <c r="Q17" i="21"/>
  <c r="AJ17" i="21" s="1"/>
  <c r="AO17" i="21" s="1"/>
  <c r="P17" i="21"/>
  <c r="Q16" i="21"/>
  <c r="AJ16" i="21" s="1"/>
  <c r="AO16" i="21" s="1"/>
  <c r="P16" i="21"/>
  <c r="Q15" i="21"/>
  <c r="AJ15" i="21" s="1"/>
  <c r="AO15" i="21" s="1"/>
  <c r="P15" i="21"/>
  <c r="Q14" i="21"/>
  <c r="AJ14" i="21" s="1"/>
  <c r="AO14" i="21" s="1"/>
  <c r="P14" i="21"/>
  <c r="Q13" i="21"/>
  <c r="AJ13" i="21" s="1"/>
  <c r="AO13" i="21" s="1"/>
  <c r="P13" i="21"/>
  <c r="Q12" i="21"/>
  <c r="R12" i="21" s="1"/>
  <c r="P12" i="21"/>
  <c r="Q11" i="21"/>
  <c r="R11" i="21" s="1"/>
  <c r="P11" i="21"/>
  <c r="Q10" i="21"/>
  <c r="R10" i="21" s="1"/>
  <c r="P10" i="21"/>
  <c r="Q9" i="21"/>
  <c r="R9" i="21" s="1"/>
  <c r="P9" i="21"/>
  <c r="Q8" i="21"/>
  <c r="R8" i="21" s="1"/>
  <c r="P8" i="21"/>
  <c r="Q7" i="21"/>
  <c r="R7" i="21" s="1"/>
  <c r="Q6" i="21"/>
  <c r="R6" i="21" s="1"/>
  <c r="Q5" i="21"/>
  <c r="R5" i="21" s="1"/>
  <c r="P5" i="21"/>
  <c r="AT4" i="21"/>
  <c r="Q4" i="21"/>
  <c r="R4" i="21" s="1"/>
  <c r="P4" i="21"/>
  <c r="E4" i="21"/>
  <c r="D4" i="21"/>
  <c r="P20" i="21"/>
  <c r="P7" i="21"/>
  <c r="P6" i="21"/>
  <c r="AO21" i="22" l="1"/>
  <c r="AO19" i="22"/>
  <c r="AO17" i="22"/>
  <c r="AO15" i="22"/>
  <c r="AO13" i="22"/>
  <c r="R21" i="21"/>
  <c r="S21" i="21" s="1"/>
  <c r="AN11" i="22"/>
  <c r="AO11" i="22"/>
  <c r="AN10" i="22"/>
  <c r="AO10" i="22"/>
  <c r="AO9" i="22"/>
  <c r="AO8" i="22"/>
  <c r="AO7" i="22"/>
  <c r="S22" i="22"/>
  <c r="T4" i="22"/>
  <c r="AN12" i="22"/>
  <c r="AO12" i="22"/>
  <c r="AM4" i="22"/>
  <c r="AP4" i="22"/>
  <c r="R18" i="21"/>
  <c r="S18" i="21" s="1"/>
  <c r="S6" i="21"/>
  <c r="R14" i="21"/>
  <c r="S14" i="21" s="1"/>
  <c r="R20" i="21"/>
  <c r="S20" i="21" s="1"/>
  <c r="R15" i="21"/>
  <c r="S15" i="21" s="1"/>
  <c r="R19" i="21"/>
  <c r="S19" i="21" s="1"/>
  <c r="R17" i="21"/>
  <c r="S17" i="21" s="1"/>
  <c r="S8" i="21"/>
  <c r="S4" i="21"/>
  <c r="T4" i="21" s="1"/>
  <c r="AJ5" i="21"/>
  <c r="AJ7" i="21"/>
  <c r="AJ9" i="21"/>
  <c r="AO9" i="21" s="1"/>
  <c r="AJ4" i="21"/>
  <c r="AL4" i="21" s="1"/>
  <c r="S5" i="21"/>
  <c r="AJ6" i="21"/>
  <c r="S7" i="21"/>
  <c r="AJ8" i="21"/>
  <c r="S9" i="21"/>
  <c r="R13" i="21"/>
  <c r="S13" i="21" s="1"/>
  <c r="R16" i="21"/>
  <c r="S16" i="21" s="1"/>
  <c r="S10" i="21"/>
  <c r="AJ10" i="21"/>
  <c r="S11" i="21"/>
  <c r="AJ11" i="21"/>
  <c r="S12" i="21"/>
  <c r="AJ12" i="21"/>
  <c r="U4" i="22" l="1"/>
  <c r="AN4" i="22" s="1"/>
  <c r="AQ4" i="22"/>
  <c r="AO5" i="21"/>
  <c r="AO8" i="21"/>
  <c r="AO7" i="21"/>
  <c r="AO6" i="21"/>
  <c r="AO4" i="21"/>
  <c r="AP4" i="21" s="1"/>
  <c r="AQ4" i="21" s="1"/>
  <c r="S22" i="21"/>
  <c r="AO12" i="21"/>
  <c r="AO11" i="21"/>
  <c r="AO10" i="21"/>
  <c r="U4" i="21"/>
  <c r="H134" i="3"/>
  <c r="H53" i="3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I7" i="3"/>
  <c r="H7" i="3"/>
  <c r="G7" i="3"/>
  <c r="E5" i="21" s="1"/>
  <c r="F7" i="3"/>
  <c r="D5" i="21" s="1"/>
  <c r="T5" i="21" s="1"/>
  <c r="AE4" i="21"/>
  <c r="D5" i="22" l="1"/>
  <c r="T5" i="22" s="1"/>
  <c r="U5" i="22" s="1"/>
  <c r="E5" i="22"/>
  <c r="AT5" i="21"/>
  <c r="AE5" i="21" s="1"/>
  <c r="AU5" i="21" s="1"/>
  <c r="AT5" i="22"/>
  <c r="AE5" i="22" s="1"/>
  <c r="AU5" i="22" s="1"/>
  <c r="AU4" i="21"/>
  <c r="AV4" i="21" s="1"/>
  <c r="AL5" i="22"/>
  <c r="AM5" i="22" s="1"/>
  <c r="AP5" i="22"/>
  <c r="AQ5" i="22" s="1"/>
  <c r="AR5" i="22" s="1"/>
  <c r="AS5" i="22" s="1"/>
  <c r="AN5" i="22"/>
  <c r="AV5" i="22"/>
  <c r="AW5" i="22" s="1"/>
  <c r="AR4" i="22"/>
  <c r="AS4" i="22" s="1"/>
  <c r="AV4" i="22"/>
  <c r="AP5" i="21"/>
  <c r="AQ5" i="21" s="1"/>
  <c r="U5" i="21"/>
  <c r="AL5" i="21"/>
  <c r="AM5" i="21" s="1"/>
  <c r="AR4" i="21"/>
  <c r="AS4" i="21" s="1"/>
  <c r="AN4" i="21"/>
  <c r="F8" i="3"/>
  <c r="H8" i="3"/>
  <c r="H135" i="3"/>
  <c r="G8" i="3"/>
  <c r="I8" i="3"/>
  <c r="AT6" i="21" l="1"/>
  <c r="AE6" i="21" s="1"/>
  <c r="AT6" i="22"/>
  <c r="AE6" i="22" s="1"/>
  <c r="AU6" i="22" s="1"/>
  <c r="AU6" i="21"/>
  <c r="E6" i="21"/>
  <c r="AL6" i="21" s="1"/>
  <c r="AM6" i="21" s="1"/>
  <c r="E6" i="22"/>
  <c r="D6" i="21"/>
  <c r="T6" i="21" s="1"/>
  <c r="U6" i="21" s="1"/>
  <c r="D6" i="22"/>
  <c r="T6" i="22" s="1"/>
  <c r="AW4" i="22"/>
  <c r="AR5" i="21"/>
  <c r="AS5" i="21" s="1"/>
  <c r="AV5" i="21"/>
  <c r="AW5" i="21" s="1"/>
  <c r="AN5" i="21"/>
  <c r="AM4" i="21"/>
  <c r="AW4" i="21"/>
  <c r="I9" i="3"/>
  <c r="I10" i="3" s="1"/>
  <c r="I11" i="3" s="1"/>
  <c r="H136" i="3"/>
  <c r="F9" i="3"/>
  <c r="G9" i="3"/>
  <c r="H9" i="3"/>
  <c r="H10" i="3" s="1"/>
  <c r="H11" i="3" s="1"/>
  <c r="AT7" i="21" l="1"/>
  <c r="AE7" i="21" s="1"/>
  <c r="AU7" i="21" s="1"/>
  <c r="AT7" i="22"/>
  <c r="AE7" i="22" s="1"/>
  <c r="AU7" i="22" s="1"/>
  <c r="AV6" i="21"/>
  <c r="AP6" i="21"/>
  <c r="AQ6" i="21" s="1"/>
  <c r="AR6" i="21" s="1"/>
  <c r="AS6" i="21" s="1"/>
  <c r="I12" i="3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AN6" i="21"/>
  <c r="E7" i="21"/>
  <c r="AL7" i="21" s="1"/>
  <c r="E7" i="22"/>
  <c r="AL6" i="22"/>
  <c r="AP6" i="22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D7" i="21"/>
  <c r="T7" i="21" s="1"/>
  <c r="U7" i="21" s="1"/>
  <c r="AN7" i="21" s="1"/>
  <c r="D7" i="22"/>
  <c r="T7" i="22" s="1"/>
  <c r="U7" i="22" s="1"/>
  <c r="AN7" i="22" s="1"/>
  <c r="U6" i="22"/>
  <c r="H137" i="3"/>
  <c r="G10" i="3"/>
  <c r="F10" i="3"/>
  <c r="AT8" i="21" l="1"/>
  <c r="AE8" i="21" s="1"/>
  <c r="AU8" i="21" s="1"/>
  <c r="AT8" i="22"/>
  <c r="AE8" i="22" s="1"/>
  <c r="AU8" i="22" s="1"/>
  <c r="AP7" i="21"/>
  <c r="AQ7" i="21" s="1"/>
  <c r="AW6" i="21"/>
  <c r="AQ6" i="22"/>
  <c r="AL7" i="22"/>
  <c r="AM7" i="22" s="1"/>
  <c r="AP7" i="22"/>
  <c r="AQ7" i="22" s="1"/>
  <c r="AR7" i="22" s="1"/>
  <c r="AS7" i="22" s="1"/>
  <c r="E8" i="21"/>
  <c r="AL8" i="21" s="1"/>
  <c r="AM8" i="21" s="1"/>
  <c r="E8" i="22"/>
  <c r="AM6" i="22"/>
  <c r="D8" i="21"/>
  <c r="T8" i="21" s="1"/>
  <c r="U8" i="21" s="1"/>
  <c r="AV8" i="21" s="1"/>
  <c r="D8" i="22"/>
  <c r="T8" i="22" s="1"/>
  <c r="AN6" i="22"/>
  <c r="AV6" i="22"/>
  <c r="AR6" i="22"/>
  <c r="AV7" i="21"/>
  <c r="AV7" i="22"/>
  <c r="AW7" i="22" s="1"/>
  <c r="AM7" i="21"/>
  <c r="F11" i="3"/>
  <c r="G11" i="3"/>
  <c r="H138" i="3"/>
  <c r="AT9" i="21" l="1"/>
  <c r="AE9" i="21" s="1"/>
  <c r="AU9" i="21" s="1"/>
  <c r="AT9" i="22"/>
  <c r="AE9" i="22" s="1"/>
  <c r="AU9" i="22" s="1"/>
  <c r="D9" i="21"/>
  <c r="T9" i="21" s="1"/>
  <c r="U9" i="21" s="1"/>
  <c r="AV9" i="21" s="1"/>
  <c r="D9" i="22"/>
  <c r="T9" i="22" s="1"/>
  <c r="U9" i="22" s="1"/>
  <c r="E9" i="21"/>
  <c r="AL9" i="21" s="1"/>
  <c r="AM9" i="21" s="1"/>
  <c r="E9" i="22"/>
  <c r="AP8" i="21"/>
  <c r="AQ8" i="21" s="1"/>
  <c r="AW8" i="21" s="1"/>
  <c r="AN8" i="21"/>
  <c r="AL8" i="22"/>
  <c r="AP8" i="22"/>
  <c r="AQ8" i="22" s="1"/>
  <c r="AS6" i="22"/>
  <c r="AW6" i="22"/>
  <c r="U8" i="22"/>
  <c r="AN8" i="22" s="1"/>
  <c r="AN9" i="21"/>
  <c r="AR7" i="21"/>
  <c r="AW7" i="21"/>
  <c r="H139" i="3"/>
  <c r="G12" i="3"/>
  <c r="F12" i="3"/>
  <c r="AP9" i="21" l="1"/>
  <c r="AQ9" i="21" s="1"/>
  <c r="AW9" i="21" s="1"/>
  <c r="AT10" i="21"/>
  <c r="AE10" i="21" s="1"/>
  <c r="AU10" i="21" s="1"/>
  <c r="AT10" i="22"/>
  <c r="AE10" i="22" s="1"/>
  <c r="AU10" i="22" s="1"/>
  <c r="AL9" i="22"/>
  <c r="AM9" i="22" s="1"/>
  <c r="AP9" i="22"/>
  <c r="AQ9" i="22" s="1"/>
  <c r="AN9" i="22"/>
  <c r="AV9" i="22"/>
  <c r="AR8" i="21"/>
  <c r="AS8" i="21" s="1"/>
  <c r="E10" i="21"/>
  <c r="AP10" i="21" s="1"/>
  <c r="AQ10" i="21" s="1"/>
  <c r="E10" i="22"/>
  <c r="AM8" i="22"/>
  <c r="D10" i="21"/>
  <c r="T10" i="21" s="1"/>
  <c r="D10" i="22"/>
  <c r="T10" i="22" s="1"/>
  <c r="AV8" i="22"/>
  <c r="AR8" i="22"/>
  <c r="U10" i="21"/>
  <c r="AR9" i="21"/>
  <c r="AS9" i="21" s="1"/>
  <c r="AL10" i="21"/>
  <c r="AS7" i="21"/>
  <c r="F13" i="3"/>
  <c r="G13" i="3"/>
  <c r="H140" i="3"/>
  <c r="AT11" i="21" l="1"/>
  <c r="AE11" i="21" s="1"/>
  <c r="AU11" i="21" s="1"/>
  <c r="AT11" i="22"/>
  <c r="AE11" i="22" s="1"/>
  <c r="AU11" i="22" s="1"/>
  <c r="AR9" i="22"/>
  <c r="AS9" i="22" s="1"/>
  <c r="AW9" i="22"/>
  <c r="AN10" i="21"/>
  <c r="E11" i="21"/>
  <c r="AL11" i="21" s="1"/>
  <c r="AM11" i="21" s="1"/>
  <c r="E11" i="22"/>
  <c r="AL10" i="22"/>
  <c r="AP10" i="22"/>
  <c r="D11" i="21"/>
  <c r="T11" i="21" s="1"/>
  <c r="U11" i="21" s="1"/>
  <c r="AN11" i="21" s="1"/>
  <c r="D11" i="22"/>
  <c r="T11" i="22" s="1"/>
  <c r="U11" i="22" s="1"/>
  <c r="AW8" i="22"/>
  <c r="AS8" i="22"/>
  <c r="U10" i="22"/>
  <c r="AV10" i="21"/>
  <c r="AW10" i="21" s="1"/>
  <c r="AR10" i="21"/>
  <c r="AM10" i="21"/>
  <c r="H141" i="3"/>
  <c r="G14" i="3"/>
  <c r="F14" i="3"/>
  <c r="AT12" i="21" l="1"/>
  <c r="AE12" i="21" s="1"/>
  <c r="AU12" i="21" s="1"/>
  <c r="AT12" i="22"/>
  <c r="AE12" i="22" s="1"/>
  <c r="AU12" i="22" s="1"/>
  <c r="AP11" i="21"/>
  <c r="AQ11" i="21" s="1"/>
  <c r="AQ10" i="22"/>
  <c r="AR10" i="22" s="1"/>
  <c r="AL11" i="22"/>
  <c r="AM11" i="22" s="1"/>
  <c r="AP11" i="22"/>
  <c r="AQ11" i="22" s="1"/>
  <c r="AR11" i="22" s="1"/>
  <c r="AS11" i="22" s="1"/>
  <c r="E12" i="21"/>
  <c r="AP12" i="21" s="1"/>
  <c r="AQ12" i="21" s="1"/>
  <c r="E12" i="22"/>
  <c r="AM10" i="22"/>
  <c r="D12" i="21"/>
  <c r="T12" i="21" s="1"/>
  <c r="U12" i="21" s="1"/>
  <c r="AV12" i="21" s="1"/>
  <c r="D12" i="22"/>
  <c r="T12" i="22" s="1"/>
  <c r="AV10" i="22"/>
  <c r="AV11" i="21"/>
  <c r="AV11" i="22"/>
  <c r="AL12" i="21"/>
  <c r="AS10" i="21"/>
  <c r="G15" i="3"/>
  <c r="H142" i="3"/>
  <c r="F15" i="3"/>
  <c r="AT13" i="21" l="1"/>
  <c r="AE13" i="21" s="1"/>
  <c r="AU13" i="21" s="1"/>
  <c r="AT13" i="22"/>
  <c r="AE13" i="22" s="1"/>
  <c r="AU13" i="22" s="1"/>
  <c r="AN12" i="21"/>
  <c r="AW11" i="22"/>
  <c r="E13" i="21"/>
  <c r="AL13" i="21" s="1"/>
  <c r="AM13" i="21" s="1"/>
  <c r="E13" i="22"/>
  <c r="AL12" i="22"/>
  <c r="AP12" i="22"/>
  <c r="AQ12" i="22" s="1"/>
  <c r="AS10" i="22"/>
  <c r="U12" i="22"/>
  <c r="D13" i="21"/>
  <c r="T13" i="21" s="1"/>
  <c r="U13" i="21" s="1"/>
  <c r="AN13" i="21" s="1"/>
  <c r="D13" i="22"/>
  <c r="T13" i="22" s="1"/>
  <c r="U13" i="22" s="1"/>
  <c r="AW10" i="22"/>
  <c r="AR11" i="21"/>
  <c r="AW11" i="21"/>
  <c r="AW12" i="21"/>
  <c r="AR12" i="21"/>
  <c r="AS12" i="21" s="1"/>
  <c r="AM12" i="21"/>
  <c r="F16" i="3"/>
  <c r="H143" i="3"/>
  <c r="G16" i="3"/>
  <c r="AT14" i="21" l="1"/>
  <c r="AE14" i="21" s="1"/>
  <c r="AU14" i="21" s="1"/>
  <c r="AT14" i="22"/>
  <c r="AE14" i="22" s="1"/>
  <c r="AU14" i="22" s="1"/>
  <c r="AP13" i="21"/>
  <c r="AV13" i="21"/>
  <c r="AL13" i="22"/>
  <c r="AM13" i="22" s="1"/>
  <c r="AP13" i="22"/>
  <c r="E14" i="21"/>
  <c r="AP14" i="21" s="1"/>
  <c r="AQ14" i="21" s="1"/>
  <c r="E14" i="22"/>
  <c r="AM12" i="22"/>
  <c r="D14" i="21"/>
  <c r="T14" i="21" s="1"/>
  <c r="U14" i="21" s="1"/>
  <c r="AN14" i="21" s="1"/>
  <c r="D14" i="22"/>
  <c r="T14" i="22" s="1"/>
  <c r="U14" i="22" s="1"/>
  <c r="AV12" i="22"/>
  <c r="AR12" i="22"/>
  <c r="AV13" i="22"/>
  <c r="AQ13" i="21"/>
  <c r="AV14" i="21"/>
  <c r="AS11" i="21"/>
  <c r="G17" i="3"/>
  <c r="H144" i="3"/>
  <c r="F17" i="3"/>
  <c r="AT15" i="21" l="1"/>
  <c r="AE15" i="21" s="1"/>
  <c r="AU15" i="21" s="1"/>
  <c r="AT15" i="22"/>
  <c r="AE15" i="22" s="1"/>
  <c r="AU15" i="22" s="1"/>
  <c r="AW13" i="21"/>
  <c r="AR14" i="21"/>
  <c r="AS14" i="21" s="1"/>
  <c r="AL14" i="21"/>
  <c r="AM14" i="21" s="1"/>
  <c r="E15" i="21"/>
  <c r="AP15" i="21" s="1"/>
  <c r="AQ15" i="21" s="1"/>
  <c r="E15" i="22"/>
  <c r="AW14" i="21"/>
  <c r="AL14" i="22"/>
  <c r="AM14" i="22" s="1"/>
  <c r="AP14" i="22"/>
  <c r="AQ14" i="22" s="1"/>
  <c r="AQ13" i="22"/>
  <c r="D15" i="21"/>
  <c r="T15" i="21" s="1"/>
  <c r="U15" i="21" s="1"/>
  <c r="AV15" i="21" s="1"/>
  <c r="D15" i="22"/>
  <c r="T15" i="22" s="1"/>
  <c r="U15" i="22" s="1"/>
  <c r="AW12" i="22"/>
  <c r="AV14" i="22"/>
  <c r="AR14" i="22"/>
  <c r="AS14" i="22" s="1"/>
  <c r="AS12" i="22"/>
  <c r="AL15" i="21"/>
  <c r="AM15" i="21" s="1"/>
  <c r="AR13" i="21"/>
  <c r="F18" i="3"/>
  <c r="G18" i="3"/>
  <c r="H145" i="3"/>
  <c r="AT16" i="21" l="1"/>
  <c r="AE16" i="21" s="1"/>
  <c r="AU16" i="21" s="1"/>
  <c r="AT16" i="22"/>
  <c r="AE16" i="22" s="1"/>
  <c r="AU16" i="22" s="1"/>
  <c r="AN15" i="21"/>
  <c r="AW14" i="22"/>
  <c r="AW15" i="21"/>
  <c r="AR13" i="22"/>
  <c r="AS13" i="22" s="1"/>
  <c r="E16" i="21"/>
  <c r="AL16" i="21" s="1"/>
  <c r="AM16" i="21" s="1"/>
  <c r="E16" i="22"/>
  <c r="AL15" i="22"/>
  <c r="AM15" i="22" s="1"/>
  <c r="AP15" i="22"/>
  <c r="AQ15" i="22" s="1"/>
  <c r="AW13" i="22"/>
  <c r="D16" i="21"/>
  <c r="T16" i="21" s="1"/>
  <c r="U16" i="21" s="1"/>
  <c r="D16" i="22"/>
  <c r="T16" i="22" s="1"/>
  <c r="U16" i="22" s="1"/>
  <c r="AR15" i="21"/>
  <c r="AS15" i="21" s="1"/>
  <c r="AV15" i="22"/>
  <c r="AR15" i="22"/>
  <c r="AP16" i="21"/>
  <c r="AQ16" i="21" s="1"/>
  <c r="AV16" i="21"/>
  <c r="AS13" i="21"/>
  <c r="H146" i="3"/>
  <c r="G19" i="3"/>
  <c r="F19" i="3"/>
  <c r="AT17" i="21" l="1"/>
  <c r="AE17" i="21" s="1"/>
  <c r="AT17" i="22"/>
  <c r="AE17" i="22" s="1"/>
  <c r="AU17" i="22" s="1"/>
  <c r="AW15" i="22"/>
  <c r="AN16" i="21"/>
  <c r="E17" i="21"/>
  <c r="AP17" i="21" s="1"/>
  <c r="AQ17" i="21" s="1"/>
  <c r="E17" i="22"/>
  <c r="AL16" i="22"/>
  <c r="AM16" i="22" s="1"/>
  <c r="AP16" i="22"/>
  <c r="AQ16" i="22" s="1"/>
  <c r="D17" i="21"/>
  <c r="T17" i="21" s="1"/>
  <c r="U17" i="21" s="1"/>
  <c r="D17" i="22"/>
  <c r="T17" i="22" s="1"/>
  <c r="U17" i="22" s="1"/>
  <c r="AV16" i="22"/>
  <c r="AR16" i="22"/>
  <c r="AS16" i="22" s="1"/>
  <c r="AS15" i="22"/>
  <c r="AU17" i="21"/>
  <c r="AL17" i="21"/>
  <c r="AM17" i="21" s="1"/>
  <c r="AW16" i="21"/>
  <c r="AN17" i="21"/>
  <c r="AR16" i="21"/>
  <c r="F20" i="3"/>
  <c r="G20" i="3"/>
  <c r="H147" i="3"/>
  <c r="AT18" i="21" l="1"/>
  <c r="AE18" i="21" s="1"/>
  <c r="AU18" i="21" s="1"/>
  <c r="AT18" i="22"/>
  <c r="AE18" i="22" s="1"/>
  <c r="AU18" i="22" s="1"/>
  <c r="AW16" i="22"/>
  <c r="AV17" i="21"/>
  <c r="AR17" i="21"/>
  <c r="AS17" i="21" s="1"/>
  <c r="AL17" i="22"/>
  <c r="AM17" i="22" s="1"/>
  <c r="AP17" i="22"/>
  <c r="AQ17" i="22" s="1"/>
  <c r="E18" i="21"/>
  <c r="AL18" i="21" s="1"/>
  <c r="AM18" i="21" s="1"/>
  <c r="E18" i="22"/>
  <c r="D18" i="21"/>
  <c r="T18" i="21" s="1"/>
  <c r="U18" i="21" s="1"/>
  <c r="AN18" i="21" s="1"/>
  <c r="D18" i="22"/>
  <c r="T18" i="22" s="1"/>
  <c r="U18" i="22" s="1"/>
  <c r="AV17" i="22"/>
  <c r="AR17" i="22"/>
  <c r="AS17" i="22" s="1"/>
  <c r="AW17" i="21"/>
  <c r="AS16" i="21"/>
  <c r="AP18" i="21"/>
  <c r="AQ18" i="21" s="1"/>
  <c r="H148" i="3"/>
  <c r="F21" i="3"/>
  <c r="G21" i="3"/>
  <c r="AR18" i="21" l="1"/>
  <c r="AS18" i="21" s="1"/>
  <c r="AT19" i="21"/>
  <c r="AE19" i="21" s="1"/>
  <c r="AU19" i="21" s="1"/>
  <c r="AT19" i="22"/>
  <c r="AE19" i="22" s="1"/>
  <c r="AU19" i="22" s="1"/>
  <c r="AV18" i="21"/>
  <c r="AW17" i="22"/>
  <c r="AL18" i="22"/>
  <c r="AM18" i="22" s="1"/>
  <c r="AP18" i="22"/>
  <c r="AQ18" i="22" s="1"/>
  <c r="E19" i="21"/>
  <c r="AL19" i="21" s="1"/>
  <c r="AM19" i="21" s="1"/>
  <c r="E19" i="22"/>
  <c r="D19" i="21"/>
  <c r="T19" i="21" s="1"/>
  <c r="U19" i="21" s="1"/>
  <c r="AN19" i="21" s="1"/>
  <c r="D19" i="22"/>
  <c r="T19" i="22" s="1"/>
  <c r="U19" i="22" s="1"/>
  <c r="AV18" i="22"/>
  <c r="AR18" i="22"/>
  <c r="AS18" i="22" s="1"/>
  <c r="AW18" i="21"/>
  <c r="G22" i="3"/>
  <c r="F22" i="3"/>
  <c r="H149" i="3"/>
  <c r="AT20" i="21" l="1"/>
  <c r="AE20" i="21" s="1"/>
  <c r="AT20" i="22"/>
  <c r="AE20" i="22" s="1"/>
  <c r="AU20" i="22" s="1"/>
  <c r="AV19" i="21"/>
  <c r="AW18" i="22"/>
  <c r="AP19" i="21"/>
  <c r="AQ19" i="21" s="1"/>
  <c r="AR19" i="21" s="1"/>
  <c r="AS19" i="21" s="1"/>
  <c r="E20" i="21"/>
  <c r="AP20" i="21" s="1"/>
  <c r="AQ20" i="21" s="1"/>
  <c r="E20" i="22"/>
  <c r="AL19" i="22"/>
  <c r="AM19" i="22" s="1"/>
  <c r="AP19" i="22"/>
  <c r="AQ19" i="22" s="1"/>
  <c r="AV19" i="22"/>
  <c r="AR19" i="22"/>
  <c r="AS19" i="22" s="1"/>
  <c r="D20" i="21"/>
  <c r="T20" i="21" s="1"/>
  <c r="U20" i="21" s="1"/>
  <c r="AN20" i="21" s="1"/>
  <c r="D20" i="22"/>
  <c r="T20" i="22" s="1"/>
  <c r="U20" i="22" s="1"/>
  <c r="AU20" i="21"/>
  <c r="AW19" i="21"/>
  <c r="H150" i="3"/>
  <c r="F23" i="3"/>
  <c r="G23" i="3"/>
  <c r="AT21" i="21" l="1"/>
  <c r="AE21" i="21" s="1"/>
  <c r="AU21" i="21" s="1"/>
  <c r="AT21" i="22"/>
  <c r="AE21" i="22" s="1"/>
  <c r="AU21" i="22" s="1"/>
  <c r="AV20" i="21"/>
  <c r="AR20" i="21"/>
  <c r="AS20" i="21" s="1"/>
  <c r="AW19" i="22"/>
  <c r="E21" i="21"/>
  <c r="AL21" i="21" s="1"/>
  <c r="E21" i="22"/>
  <c r="AL20" i="21"/>
  <c r="AM20" i="21" s="1"/>
  <c r="AL20" i="22"/>
  <c r="AM20" i="22" s="1"/>
  <c r="AP20" i="22"/>
  <c r="AQ20" i="22" s="1"/>
  <c r="D21" i="21"/>
  <c r="T21" i="21" s="1"/>
  <c r="T22" i="21" s="1"/>
  <c r="D21" i="22"/>
  <c r="T21" i="22" s="1"/>
  <c r="AV20" i="22"/>
  <c r="AR20" i="22"/>
  <c r="AS20" i="22" s="1"/>
  <c r="AW20" i="21"/>
  <c r="G24" i="3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F24" i="3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H151" i="3"/>
  <c r="H152" i="3" s="1"/>
  <c r="H153" i="3" s="1"/>
  <c r="H154" i="3" s="1"/>
  <c r="AP21" i="21" l="1"/>
  <c r="AQ21" i="21" s="1"/>
  <c r="U21" i="21"/>
  <c r="AN21" i="21" s="1"/>
  <c r="AW20" i="22"/>
  <c r="AL21" i="22"/>
  <c r="AP21" i="22"/>
  <c r="U21" i="22"/>
  <c r="T22" i="22"/>
  <c r="AV21" i="21"/>
  <c r="AM21" i="21"/>
  <c r="AM22" i="21" s="1"/>
  <c r="AL22" i="21"/>
  <c r="U22" i="21" l="1"/>
  <c r="AP22" i="21"/>
  <c r="AK24" i="21" s="1"/>
  <c r="AM21" i="22"/>
  <c r="AM22" i="22" s="1"/>
  <c r="AL22" i="22"/>
  <c r="AQ21" i="22"/>
  <c r="AQ22" i="22" s="1"/>
  <c r="AP22" i="22"/>
  <c r="AK24" i="22" s="1"/>
  <c r="AV21" i="22"/>
  <c r="U22" i="22"/>
  <c r="AR21" i="21"/>
  <c r="AQ22" i="21"/>
  <c r="AW21" i="21"/>
  <c r="AW22" i="21" s="1"/>
  <c r="AV22" i="21"/>
  <c r="AR21" i="22" l="1"/>
  <c r="AS21" i="22"/>
  <c r="AR22" i="22"/>
  <c r="AS22" i="22" s="1"/>
  <c r="AW21" i="22"/>
  <c r="AW22" i="22" s="1"/>
  <c r="AV22" i="22"/>
  <c r="AR22" i="21"/>
  <c r="AS22" i="21" s="1"/>
  <c r="AS21" i="21"/>
</calcChain>
</file>

<file path=xl/sharedStrings.xml><?xml version="1.0" encoding="utf-8"?>
<sst xmlns="http://schemas.openxmlformats.org/spreadsheetml/2006/main" count="174" uniqueCount="70">
  <si>
    <t>کل فروش</t>
  </si>
  <si>
    <t>کل خرید خام</t>
  </si>
  <si>
    <t>جمع</t>
  </si>
  <si>
    <t>موجودی ریالی</t>
  </si>
  <si>
    <t xml:space="preserve">قیمت روز </t>
  </si>
  <si>
    <t>خرید اول</t>
  </si>
  <si>
    <t>خرید دوم</t>
  </si>
  <si>
    <t>خرید سوم</t>
  </si>
  <si>
    <t>فروش اول</t>
  </si>
  <si>
    <t>فروش دوم</t>
  </si>
  <si>
    <t>فروش سوم</t>
  </si>
  <si>
    <t xml:space="preserve">تعداد سهم </t>
  </si>
  <si>
    <t>تعداد سهم</t>
  </si>
  <si>
    <t xml:space="preserve">سهام مانده </t>
  </si>
  <si>
    <t xml:space="preserve">تعداد سهام  </t>
  </si>
  <si>
    <t>شرکت در مجمع</t>
  </si>
  <si>
    <t>تعداد سهم ورود مجمع</t>
  </si>
  <si>
    <t>درصد افزایش سرمایه</t>
  </si>
  <si>
    <t>سود دریافتی برای هر سهم</t>
  </si>
  <si>
    <t>افزایش سرمایه</t>
  </si>
  <si>
    <t>تعداد سهم هنگام افزایش سرمایه</t>
  </si>
  <si>
    <t>مالیات فروش تمام سهام</t>
  </si>
  <si>
    <t>قیمت سهم</t>
  </si>
  <si>
    <t xml:space="preserve">تهیه کننده فرم: ابوالفضل مهرآذین --  تلفن 09155519960 </t>
  </si>
  <si>
    <t>مبلغ مالیات پرداختی</t>
  </si>
  <si>
    <r>
      <t xml:space="preserve">نام سهم </t>
    </r>
    <r>
      <rPr>
        <sz val="10"/>
        <color theme="1"/>
        <rFont val="B Nazanin"/>
        <charset val="178"/>
      </rPr>
      <t>(رنگ قرمز فروش نرفته)</t>
    </r>
  </si>
  <si>
    <t>بورس</t>
  </si>
  <si>
    <t>فرابورس</t>
  </si>
  <si>
    <t xml:space="preserve">خرید </t>
  </si>
  <si>
    <t>فروش</t>
  </si>
  <si>
    <t>خرید</t>
  </si>
  <si>
    <t xml:space="preserve">ضرایب کارمزد معاملات در بورس و فرابورس </t>
  </si>
  <si>
    <t>کارمزد خرید</t>
  </si>
  <si>
    <t>کارمزد فروش</t>
  </si>
  <si>
    <r>
      <t xml:space="preserve">در سهم فرابورس عدد </t>
    </r>
    <r>
      <rPr>
        <b/>
        <sz val="10"/>
        <color theme="1"/>
        <rFont val="B Nazanin"/>
        <charset val="178"/>
      </rPr>
      <t>2</t>
    </r>
    <r>
      <rPr>
        <b/>
        <sz val="8"/>
        <color theme="1"/>
        <rFont val="B Nazanin"/>
        <charset val="178"/>
      </rPr>
      <t xml:space="preserve"> را وارد کنید</t>
    </r>
  </si>
  <si>
    <t>درصد سود و زیان در سهم</t>
  </si>
  <si>
    <t xml:space="preserve">تاریخ مرجع </t>
  </si>
  <si>
    <t>میانگین زمان خرید از اول سال</t>
  </si>
  <si>
    <t>میانگین زمان ماندگاری در سهم به روز</t>
  </si>
  <si>
    <t>میانگین زمان فروش  سهم از اول سال</t>
  </si>
  <si>
    <t>میزان تورم سالیانه</t>
  </si>
  <si>
    <t xml:space="preserve">میزان سود و زیان کل با توجه به نرخ تورم سالیانه </t>
  </si>
  <si>
    <t>تاریخ فروش مثلا 01/01/94</t>
  </si>
  <si>
    <t>تاریخ خرید مثلا 01/01/94</t>
  </si>
  <si>
    <t>تاریخ روز مثلا 01/01/94</t>
  </si>
  <si>
    <t>ارزش روز  پول سرمایه گذاری شده در سهم با توجه به تورم سالیانه</t>
  </si>
  <si>
    <t>میزان تورم سالیانه به درصد</t>
  </si>
  <si>
    <t>تاریخ روز</t>
  </si>
  <si>
    <r>
      <t xml:space="preserve">تاریخ روز </t>
    </r>
    <r>
      <rPr>
        <b/>
        <sz val="11"/>
        <color theme="1"/>
        <rFont val="B Nazanin"/>
        <charset val="178"/>
      </rPr>
      <t>(مثلا 01/01/94)</t>
    </r>
  </si>
  <si>
    <t>میانگین خرید  بدون احتساب کارمزد</t>
  </si>
  <si>
    <t xml:space="preserve">  تعداد کل  سهم خریداری شده</t>
  </si>
  <si>
    <t>سود و زیان خرید و فروش در سهم</t>
  </si>
  <si>
    <t>جمع کارمزد پرداختی خرید و فروش</t>
  </si>
  <si>
    <t xml:space="preserve">جمع هزینه خرید (همراه با کارمزد) </t>
  </si>
  <si>
    <t>پول حاصل از  فروش کل سهام (با کسر کارمزد)</t>
  </si>
  <si>
    <t xml:space="preserve">قیمت نقطه سربسر  </t>
  </si>
  <si>
    <t>ارزش به میلیون ریال</t>
  </si>
  <si>
    <t>ارزش سهم در کل سبد</t>
  </si>
  <si>
    <r>
      <rPr>
        <b/>
        <sz val="14"/>
        <color rgb="FFFF0000"/>
        <rFont val="B Nazanin"/>
        <charset val="178"/>
      </rPr>
      <t xml:space="preserve">راهنمایی : </t>
    </r>
    <r>
      <rPr>
        <sz val="12"/>
        <color theme="1"/>
        <rFont val="B Nazanin"/>
        <charset val="178"/>
      </rPr>
      <t>با توجه به اینکه برای خرید و فروش هر سهم سه مرحله پیش بینی شده است درصورت خرید و یا فروش بیش از سه مرحله میتوانید میانگین سه مرحله خرید و فروش را که در قسمت خرید سهم پیش بینی شده است به عنوان یک خرید یا فروش در نظر گرفته و در قسمت خرید و یا فروش اول درج نمایید و سپس سایر خرید و فروش ها را وارد نمایید. همچنین این فرم در حالت اولیه به صورت خلاصه و کاربردی قابل مشاهده است که با توجه به حجم و مبلغ معاملات اندازه ستون ها قابل تغییر می باشد. همچنین در صورتی که تمام سطرهای صفحه تکمیل شد میتوانید با راست کلیک بر روی صفحه معاملات (واقع در پایین فایل) و ایجاد یک کپی از این صفحه مجدد در صفحه جدید معاملات را وراد نمایید. در صورت تمایل به استفاده از سایر قابلیتهای موجود در فرم شامل تاریخ خرید و فروش و همچنین میزان سود و ضرر با توجه به نرخ تورم سالیانه و روزهای ماندگاری در سهم کافیست برخی ستونهای پنهان شده در فرم را باز کنید و اطلاعات مربوطه را وارد نمایید. در اینصورت به علت اینکه تاریخ شمسی در محاسبات استفاده می شود لازم است شما ویندوز 10 و همچنین آفیس 2016 بر روی سیستم خود نصب داشته باشید و همچنین تاریخ ویندوز شما باید به صورت هجری شمسی تنظیم شده باشد. در غیر اینصورت محاسبات مربوط به تاریخ از جمله زمان ماندگاری در سهم و همچنین میزان سود بر اساس تورم بصورت اشتباه برآورد می گردد. برای درج تاریخ روز کافی است کلیدهای  ctrl + ک  را همزمان فشار دهید. در تهیه این فایل تلاش زیادی شده است تا دقت و صحت محاسبات قابل قبول باشد. این فایل علیرغم زمانی که صرف آن شده است به صورت رایگان در اختیار شما قرار میگیرد. لطفا در صورتی که این فایل مورد قبول و استفاده شما واقع گردید مبلغ 10000 ریال در یک راه خیر و خداپسندانه پرداخت نمایید. برای اصلاح این فرم پذیرای نظرات شما دوستان محترم میباشم. همیشه پر سود باشید...</t>
    </r>
  </si>
  <si>
    <t>فلوله</t>
  </si>
  <si>
    <t>شکلر</t>
  </si>
  <si>
    <t>کماسه</t>
  </si>
  <si>
    <t>واریزی</t>
  </si>
  <si>
    <t>توضیحات</t>
  </si>
  <si>
    <t>تاریخ</t>
  </si>
  <si>
    <t>25 شهریور</t>
  </si>
  <si>
    <t>بساما</t>
  </si>
  <si>
    <t>تپکو</t>
  </si>
  <si>
    <t>کگهر</t>
  </si>
  <si>
    <t>چکارن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</si>
</sst>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$-10B0000]d\ mmmm\ yyyy;@"/>
    <numFmt numFmtId="166" formatCode="[$-960429]dd/mm/yy;@"/>
  </numFmts>
  <fonts count="24" x14ac:knownFonts="1">
    <font>
      <sz val="11"/>
      <color theme="1"/>
      <name val="Arial"/>
      <family val="2"/>
      <scheme val="minor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color rgb="FFFF0000"/>
      <name val="B Nazanin"/>
      <charset val="178"/>
    </font>
    <font>
      <sz val="10"/>
      <color theme="1"/>
      <name val="B Nazanin"/>
      <charset val="178"/>
    </font>
    <font>
      <sz val="12"/>
      <color rgb="FF0070C0"/>
      <name val="B Nazanin"/>
      <charset val="178"/>
    </font>
    <font>
      <sz val="9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rgb="FFC00000"/>
      <name val="B Nazanin"/>
      <charset val="178"/>
    </font>
    <font>
      <sz val="13"/>
      <color theme="3" tint="-0.249977111117893"/>
      <name val="B Nazanin"/>
      <charset val="178"/>
    </font>
    <font>
      <sz val="13"/>
      <color rgb="FFC00000"/>
      <name val="B Nazanin"/>
      <charset val="178"/>
    </font>
    <font>
      <b/>
      <sz val="18"/>
      <color rgb="FFFF0000"/>
      <name val="B Nazanin"/>
      <charset val="178"/>
    </font>
    <font>
      <b/>
      <sz val="18"/>
      <color theme="1"/>
      <name val="B Nazanin"/>
      <charset val="178"/>
    </font>
    <font>
      <b/>
      <sz val="10"/>
      <color theme="1"/>
      <name val="B Nazanin"/>
      <charset val="178"/>
    </font>
    <font>
      <b/>
      <sz val="8"/>
      <color theme="1"/>
      <name val="B Nazanin"/>
      <charset val="178"/>
    </font>
    <font>
      <b/>
      <sz val="14"/>
      <color rgb="FFFF0000"/>
      <name val="B Nazanin"/>
      <charset val="178"/>
    </font>
    <font>
      <sz val="13"/>
      <color theme="1"/>
      <name val="B Nazanin"/>
      <charset val="178"/>
    </font>
    <font>
      <sz val="14"/>
      <color theme="3" tint="-0.499984740745262"/>
      <name val="B Nazanin"/>
      <charset val="178"/>
    </font>
    <font>
      <b/>
      <sz val="12"/>
      <color rgb="FF002060"/>
      <name val="B Nazanin"/>
      <charset val="178"/>
    </font>
    <font>
      <sz val="13"/>
      <color rgb="FF002060"/>
      <name val="B Nazanin"/>
      <charset val="178"/>
    </font>
    <font>
      <b/>
      <sz val="9"/>
      <color theme="1"/>
      <name val="B Nazanin"/>
      <charset val="178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65E5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DF06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77B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D5E34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F793"/>
        <bgColor indexed="64"/>
      </patternFill>
    </fill>
    <fill>
      <patternFill patternType="solid">
        <fgColor rgb="FF37CBFF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84F272"/>
        <bgColor indexed="64"/>
      </patternFill>
    </fill>
    <fill>
      <patternFill patternType="solid">
        <fgColor rgb="FFB6F27A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7" borderId="6" xfId="0" applyNumberFormat="1" applyFont="1" applyFill="1" applyBorder="1" applyAlignment="1" applyProtection="1">
      <alignment horizontal="center"/>
      <protection locked="0" hidden="1"/>
    </xf>
    <xf numFmtId="3" fontId="5" fillId="0" borderId="10" xfId="0" applyNumberFormat="1" applyFont="1" applyBorder="1" applyAlignment="1" applyProtection="1">
      <alignment horizontal="center"/>
      <protection hidden="1"/>
    </xf>
    <xf numFmtId="3" fontId="2" fillId="0" borderId="10" xfId="0" applyNumberFormat="1" applyFont="1" applyBorder="1" applyAlignment="1" applyProtection="1">
      <alignment horizontal="center"/>
      <protection hidden="1"/>
    </xf>
    <xf numFmtId="3" fontId="2" fillId="0" borderId="4" xfId="0" applyNumberFormat="1" applyFont="1" applyBorder="1" applyAlignment="1" applyProtection="1">
      <alignment horizontal="center"/>
      <protection hidden="1"/>
    </xf>
    <xf numFmtId="3" fontId="2" fillId="0" borderId="5" xfId="0" applyNumberFormat="1" applyFont="1" applyBorder="1" applyAlignment="1" applyProtection="1">
      <alignment horizontal="center"/>
      <protection hidden="1"/>
    </xf>
    <xf numFmtId="3" fontId="5" fillId="0" borderId="1" xfId="0" applyNumberFormat="1" applyFont="1" applyBorder="1" applyAlignment="1" applyProtection="1">
      <alignment horizontal="center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3" fontId="2" fillId="0" borderId="2" xfId="0" applyNumberFormat="1" applyFont="1" applyBorder="1" applyAlignment="1" applyProtection="1">
      <alignment horizontal="center"/>
      <protection hidden="1"/>
    </xf>
    <xf numFmtId="3" fontId="2" fillId="4" borderId="10" xfId="0" applyNumberFormat="1" applyFont="1" applyFill="1" applyBorder="1" applyAlignment="1" applyProtection="1">
      <alignment horizontal="center"/>
      <protection locked="0" hidden="1"/>
    </xf>
    <xf numFmtId="3" fontId="2" fillId="4" borderId="30" xfId="0" applyNumberFormat="1" applyFont="1" applyFill="1" applyBorder="1" applyAlignment="1" applyProtection="1">
      <alignment horizontal="left"/>
      <protection locked="0" hidden="1"/>
    </xf>
    <xf numFmtId="3" fontId="2" fillId="0" borderId="38" xfId="0" applyNumberFormat="1" applyFont="1" applyBorder="1" applyAlignment="1" applyProtection="1">
      <alignment horizontal="center"/>
      <protection hidden="1"/>
    </xf>
    <xf numFmtId="3" fontId="2" fillId="5" borderId="4" xfId="0" applyNumberFormat="1" applyFont="1" applyFill="1" applyBorder="1" applyAlignment="1" applyProtection="1">
      <alignment horizontal="center"/>
      <protection hidden="1"/>
    </xf>
    <xf numFmtId="3" fontId="5" fillId="0" borderId="11" xfId="0" applyNumberFormat="1" applyFont="1" applyBorder="1" applyAlignment="1" applyProtection="1">
      <alignment horizontal="center"/>
      <protection hidden="1"/>
    </xf>
    <xf numFmtId="3" fontId="2" fillId="0" borderId="12" xfId="0" applyNumberFormat="1" applyFont="1" applyBorder="1" applyAlignment="1" applyProtection="1">
      <alignment horizontal="center"/>
      <protection hidden="1"/>
    </xf>
    <xf numFmtId="3" fontId="5" fillId="0" borderId="6" xfId="0" applyNumberFormat="1" applyFont="1" applyBorder="1" applyAlignment="1" applyProtection="1">
      <alignment horizontal="center"/>
      <protection hidden="1"/>
    </xf>
    <xf numFmtId="3" fontId="2" fillId="0" borderId="7" xfId="0" applyNumberFormat="1" applyFont="1" applyBorder="1" applyAlignment="1" applyProtection="1">
      <alignment horizontal="center"/>
      <protection hidden="1"/>
    </xf>
    <xf numFmtId="3" fontId="5" fillId="0" borderId="8" xfId="0" applyNumberFormat="1" applyFont="1" applyBorder="1" applyAlignment="1" applyProtection="1">
      <alignment horizontal="center"/>
      <protection hidden="1"/>
    </xf>
    <xf numFmtId="3" fontId="5" fillId="0" borderId="39" xfId="0" applyNumberFormat="1" applyFont="1" applyBorder="1" applyAlignment="1" applyProtection="1">
      <alignment horizontal="center"/>
      <protection hidden="1"/>
    </xf>
    <xf numFmtId="3" fontId="2" fillId="0" borderId="39" xfId="0" applyNumberFormat="1" applyFont="1" applyBorder="1" applyAlignment="1" applyProtection="1">
      <alignment horizontal="center"/>
      <protection hidden="1"/>
    </xf>
    <xf numFmtId="3" fontId="2" fillId="0" borderId="9" xfId="0" applyNumberFormat="1" applyFont="1" applyBorder="1" applyAlignment="1" applyProtection="1">
      <alignment horizontal="center"/>
      <protection hidden="1"/>
    </xf>
    <xf numFmtId="3" fontId="2" fillId="4" borderId="2" xfId="0" applyNumberFormat="1" applyFont="1" applyFill="1" applyBorder="1" applyAlignment="1" applyProtection="1">
      <alignment horizontal="center"/>
      <protection hidden="1"/>
    </xf>
    <xf numFmtId="3" fontId="3" fillId="14" borderId="11" xfId="0" applyNumberFormat="1" applyFont="1" applyFill="1" applyBorder="1" applyAlignment="1" applyProtection="1">
      <alignment horizontal="center"/>
      <protection locked="0" hidden="1"/>
    </xf>
    <xf numFmtId="3" fontId="3" fillId="14" borderId="6" xfId="0" applyNumberFormat="1" applyFont="1" applyFill="1" applyBorder="1" applyAlignment="1" applyProtection="1">
      <alignment horizontal="center"/>
      <protection locked="0" hidden="1"/>
    </xf>
    <xf numFmtId="3" fontId="3" fillId="14" borderId="8" xfId="0" applyNumberFormat="1" applyFont="1" applyFill="1" applyBorder="1" applyAlignment="1" applyProtection="1">
      <alignment horizontal="center"/>
      <protection locked="0" hidden="1"/>
    </xf>
    <xf numFmtId="3" fontId="3" fillId="7" borderId="11" xfId="0" applyNumberFormat="1" applyFont="1" applyFill="1" applyBorder="1" applyAlignment="1" applyProtection="1">
      <alignment horizontal="center"/>
      <protection locked="0" hidden="1"/>
    </xf>
    <xf numFmtId="0" fontId="4" fillId="7" borderId="18" xfId="0" applyFont="1" applyFill="1" applyBorder="1" applyAlignment="1" applyProtection="1">
      <alignment horizontal="center" vertical="center" wrapText="1"/>
      <protection hidden="1"/>
    </xf>
    <xf numFmtId="3" fontId="11" fillId="12" borderId="11" xfId="0" applyNumberFormat="1" applyFont="1" applyFill="1" applyBorder="1" applyAlignment="1" applyProtection="1">
      <alignment horizontal="center"/>
      <protection locked="0" hidden="1"/>
    </xf>
    <xf numFmtId="3" fontId="11" fillId="13" borderId="11" xfId="0" applyNumberFormat="1" applyFont="1" applyFill="1" applyBorder="1" applyAlignment="1" applyProtection="1">
      <alignment horizontal="center"/>
      <protection locked="0" hidden="1"/>
    </xf>
    <xf numFmtId="3" fontId="11" fillId="10" borderId="11" xfId="0" applyNumberFormat="1" applyFont="1" applyFill="1" applyBorder="1" applyAlignment="1" applyProtection="1">
      <alignment horizontal="center"/>
      <protection locked="0" hidden="1"/>
    </xf>
    <xf numFmtId="3" fontId="11" fillId="12" borderId="6" xfId="0" applyNumberFormat="1" applyFont="1" applyFill="1" applyBorder="1" applyAlignment="1" applyProtection="1">
      <alignment horizontal="center"/>
      <protection locked="0" hidden="1"/>
    </xf>
    <xf numFmtId="3" fontId="11" fillId="13" borderId="6" xfId="0" applyNumberFormat="1" applyFont="1" applyFill="1" applyBorder="1" applyAlignment="1" applyProtection="1">
      <alignment horizontal="center"/>
      <protection locked="0" hidden="1"/>
    </xf>
    <xf numFmtId="3" fontId="11" fillId="10" borderId="6" xfId="0" applyNumberFormat="1" applyFont="1" applyFill="1" applyBorder="1" applyAlignment="1" applyProtection="1">
      <alignment horizontal="center"/>
      <protection locked="0" hidden="1"/>
    </xf>
    <xf numFmtId="3" fontId="11" fillId="12" borderId="8" xfId="0" applyNumberFormat="1" applyFont="1" applyFill="1" applyBorder="1" applyAlignment="1" applyProtection="1">
      <alignment horizontal="center"/>
      <protection locked="0" hidden="1"/>
    </xf>
    <xf numFmtId="3" fontId="11" fillId="13" borderId="8" xfId="0" applyNumberFormat="1" applyFont="1" applyFill="1" applyBorder="1" applyAlignment="1" applyProtection="1">
      <alignment horizontal="center"/>
      <protection locked="0" hidden="1"/>
    </xf>
    <xf numFmtId="3" fontId="11" fillId="10" borderId="8" xfId="0" applyNumberFormat="1" applyFont="1" applyFill="1" applyBorder="1" applyAlignment="1" applyProtection="1">
      <alignment horizontal="center"/>
      <protection locked="0" hidden="1"/>
    </xf>
    <xf numFmtId="3" fontId="11" fillId="7" borderId="6" xfId="0" applyNumberFormat="1" applyFont="1" applyFill="1" applyBorder="1" applyAlignment="1" applyProtection="1">
      <alignment horizontal="center"/>
      <protection locked="0" hidden="1"/>
    </xf>
    <xf numFmtId="3" fontId="11" fillId="6" borderId="6" xfId="0" applyNumberFormat="1" applyFont="1" applyFill="1" applyBorder="1" applyAlignment="1" applyProtection="1">
      <alignment horizontal="center"/>
      <protection locked="0" hidden="1"/>
    </xf>
    <xf numFmtId="3" fontId="11" fillId="8" borderId="6" xfId="0" applyNumberFormat="1" applyFont="1" applyFill="1" applyBorder="1" applyAlignment="1" applyProtection="1">
      <alignment horizontal="center"/>
      <protection locked="0" hidden="1"/>
    </xf>
    <xf numFmtId="3" fontId="11" fillId="7" borderId="8" xfId="0" applyNumberFormat="1" applyFont="1" applyFill="1" applyBorder="1" applyAlignment="1" applyProtection="1">
      <alignment horizontal="center"/>
      <protection locked="0" hidden="1"/>
    </xf>
    <xf numFmtId="3" fontId="11" fillId="6" borderId="8" xfId="0" applyNumberFormat="1" applyFont="1" applyFill="1" applyBorder="1" applyAlignment="1" applyProtection="1">
      <alignment horizontal="center"/>
      <protection locked="0" hidden="1"/>
    </xf>
    <xf numFmtId="3" fontId="11" fillId="8" borderId="8" xfId="0" applyNumberFormat="1" applyFont="1" applyFill="1" applyBorder="1" applyAlignment="1" applyProtection="1">
      <alignment horizontal="center"/>
      <protection locked="0" hidden="1"/>
    </xf>
    <xf numFmtId="3" fontId="2" fillId="15" borderId="18" xfId="0" applyNumberFormat="1" applyFont="1" applyFill="1" applyBorder="1" applyAlignment="1" applyProtection="1">
      <alignment horizontal="center"/>
      <protection hidden="1"/>
    </xf>
    <xf numFmtId="3" fontId="2" fillId="15" borderId="14" xfId="0" applyNumberFormat="1" applyFont="1" applyFill="1" applyBorder="1" applyAlignment="1" applyProtection="1">
      <alignment horizontal="center"/>
      <protection hidden="1"/>
    </xf>
    <xf numFmtId="3" fontId="2" fillId="15" borderId="15" xfId="0" applyNumberFormat="1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locked="0" hidden="1"/>
    </xf>
    <xf numFmtId="3" fontId="9" fillId="18" borderId="0" xfId="0" applyNumberFormat="1" applyFont="1" applyFill="1" applyBorder="1" applyAlignment="1"/>
    <xf numFmtId="0" fontId="6" fillId="14" borderId="18" xfId="0" applyFont="1" applyFill="1" applyBorder="1" applyAlignment="1" applyProtection="1">
      <alignment horizontal="center" vertical="center" wrapText="1"/>
      <protection hidden="1"/>
    </xf>
    <xf numFmtId="0" fontId="15" fillId="19" borderId="6" xfId="0" applyFont="1" applyFill="1" applyBorder="1" applyAlignment="1">
      <alignment horizontal="center"/>
    </xf>
    <xf numFmtId="0" fontId="15" fillId="19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0" borderId="7" xfId="0" applyFont="1" applyFill="1" applyBorder="1" applyAlignment="1">
      <alignment horizontal="center"/>
    </xf>
    <xf numFmtId="0" fontId="15" fillId="21" borderId="8" xfId="0" applyFont="1" applyFill="1" applyBorder="1" applyAlignment="1">
      <alignment horizontal="center"/>
    </xf>
    <xf numFmtId="0" fontId="15" fillId="21" borderId="39" xfId="0" applyFont="1" applyFill="1" applyBorder="1" applyAlignment="1">
      <alignment horizontal="center"/>
    </xf>
    <xf numFmtId="0" fontId="15" fillId="8" borderId="39" xfId="0" applyFont="1" applyFill="1" applyBorder="1" applyAlignment="1">
      <alignment horizontal="center"/>
    </xf>
    <xf numFmtId="0" fontId="15" fillId="8" borderId="9" xfId="0" applyFont="1" applyFill="1" applyBorder="1" applyAlignment="1">
      <alignment horizontal="center"/>
    </xf>
    <xf numFmtId="0" fontId="11" fillId="10" borderId="41" xfId="0" applyFont="1" applyFill="1" applyBorder="1" applyAlignment="1" applyProtection="1">
      <alignment horizontal="center"/>
      <protection locked="0" hidden="1"/>
    </xf>
    <xf numFmtId="0" fontId="11" fillId="10" borderId="42" xfId="0" applyFont="1" applyFill="1" applyBorder="1" applyAlignment="1" applyProtection="1">
      <alignment horizontal="center"/>
      <protection locked="0" hidden="1"/>
    </xf>
    <xf numFmtId="165" fontId="0" fillId="0" borderId="0" xfId="0" applyNumberFormat="1"/>
    <xf numFmtId="3" fontId="11" fillId="7" borderId="1" xfId="0" applyNumberFormat="1" applyFont="1" applyFill="1" applyBorder="1" applyAlignment="1" applyProtection="1">
      <alignment horizontal="center"/>
      <protection locked="0" hidden="1"/>
    </xf>
    <xf numFmtId="3" fontId="11" fillId="6" borderId="1" xfId="0" applyNumberFormat="1" applyFont="1" applyFill="1" applyBorder="1" applyAlignment="1" applyProtection="1">
      <alignment horizontal="center"/>
      <protection locked="0" hidden="1"/>
    </xf>
    <xf numFmtId="3" fontId="11" fillId="8" borderId="1" xfId="0" applyNumberFormat="1" applyFont="1" applyFill="1" applyBorder="1" applyAlignment="1" applyProtection="1">
      <alignment horizontal="center"/>
      <protection locked="0" hidden="1"/>
    </xf>
    <xf numFmtId="3" fontId="11" fillId="8" borderId="39" xfId="0" applyNumberFormat="1" applyFont="1" applyFill="1" applyBorder="1" applyAlignment="1" applyProtection="1">
      <alignment horizontal="center"/>
      <protection locked="0" hidden="1"/>
    </xf>
    <xf numFmtId="3" fontId="11" fillId="6" borderId="39" xfId="0" applyNumberFormat="1" applyFont="1" applyFill="1" applyBorder="1" applyAlignment="1" applyProtection="1">
      <alignment horizontal="center"/>
      <protection locked="0" hidden="1"/>
    </xf>
    <xf numFmtId="3" fontId="11" fillId="7" borderId="39" xfId="0" applyNumberFormat="1" applyFont="1" applyFill="1" applyBorder="1" applyAlignment="1" applyProtection="1">
      <alignment horizontal="center"/>
      <protection locked="0" hidden="1"/>
    </xf>
    <xf numFmtId="3" fontId="11" fillId="12" borderId="1" xfId="0" applyNumberFormat="1" applyFont="1" applyFill="1" applyBorder="1" applyAlignment="1" applyProtection="1">
      <alignment horizontal="center"/>
      <protection locked="0" hidden="1"/>
    </xf>
    <xf numFmtId="3" fontId="11" fillId="13" borderId="1" xfId="0" applyNumberFormat="1" applyFont="1" applyFill="1" applyBorder="1" applyAlignment="1" applyProtection="1">
      <alignment horizontal="center"/>
      <protection locked="0" hidden="1"/>
    </xf>
    <xf numFmtId="3" fontId="11" fillId="10" borderId="1" xfId="0" applyNumberFormat="1" applyFont="1" applyFill="1" applyBorder="1" applyAlignment="1" applyProtection="1">
      <alignment horizontal="center"/>
      <protection locked="0" hidden="1"/>
    </xf>
    <xf numFmtId="3" fontId="11" fillId="10" borderId="39" xfId="0" applyNumberFormat="1" applyFont="1" applyFill="1" applyBorder="1" applyAlignment="1" applyProtection="1">
      <alignment horizontal="center"/>
      <protection locked="0" hidden="1"/>
    </xf>
    <xf numFmtId="3" fontId="11" fillId="13" borderId="39" xfId="0" applyNumberFormat="1" applyFont="1" applyFill="1" applyBorder="1" applyAlignment="1" applyProtection="1">
      <alignment horizontal="center"/>
      <protection locked="0" hidden="1"/>
    </xf>
    <xf numFmtId="3" fontId="2" fillId="15" borderId="26" xfId="0" applyNumberFormat="1" applyFont="1" applyFill="1" applyBorder="1" applyAlignment="1" applyProtection="1">
      <alignment horizontal="center"/>
      <protection hidden="1"/>
    </xf>
    <xf numFmtId="3" fontId="2" fillId="4" borderId="18" xfId="0" applyNumberFormat="1" applyFont="1" applyFill="1" applyBorder="1" applyAlignment="1" applyProtection="1">
      <alignment horizontal="center"/>
      <protection hidden="1"/>
    </xf>
    <xf numFmtId="3" fontId="2" fillId="4" borderId="20" xfId="0" applyNumberFormat="1" applyFont="1" applyFill="1" applyBorder="1" applyAlignment="1" applyProtection="1">
      <alignment horizontal="center"/>
      <protection locked="0" hidden="1"/>
    </xf>
    <xf numFmtId="3" fontId="2" fillId="4" borderId="22" xfId="0" applyNumberFormat="1" applyFont="1" applyFill="1" applyBorder="1" applyAlignment="1" applyProtection="1">
      <alignment horizontal="center"/>
      <protection locked="0" hidden="1"/>
    </xf>
    <xf numFmtId="3" fontId="11" fillId="12" borderId="39" xfId="0" applyNumberFormat="1" applyFont="1" applyFill="1" applyBorder="1" applyAlignment="1" applyProtection="1">
      <alignment horizontal="center"/>
      <protection locked="0" hidden="1"/>
    </xf>
    <xf numFmtId="166" fontId="11" fillId="7" borderId="7" xfId="0" applyNumberFormat="1" applyFont="1" applyFill="1" applyBorder="1" applyAlignment="1" applyProtection="1">
      <alignment horizontal="center"/>
      <protection locked="0" hidden="1"/>
    </xf>
    <xf numFmtId="166" fontId="11" fillId="7" borderId="9" xfId="0" applyNumberFormat="1" applyFont="1" applyFill="1" applyBorder="1" applyAlignment="1" applyProtection="1">
      <alignment horizontal="center"/>
      <protection locked="0" hidden="1"/>
    </xf>
    <xf numFmtId="166" fontId="11" fillId="6" borderId="7" xfId="0" applyNumberFormat="1" applyFont="1" applyFill="1" applyBorder="1" applyAlignment="1" applyProtection="1">
      <alignment horizontal="center"/>
      <protection locked="0" hidden="1"/>
    </xf>
    <xf numFmtId="166" fontId="11" fillId="6" borderId="9" xfId="0" applyNumberFormat="1" applyFont="1" applyFill="1" applyBorder="1" applyAlignment="1" applyProtection="1">
      <alignment horizontal="center"/>
      <protection locked="0" hidden="1"/>
    </xf>
    <xf numFmtId="166" fontId="11" fillId="8" borderId="2" xfId="0" applyNumberFormat="1" applyFont="1" applyFill="1" applyBorder="1" applyAlignment="1" applyProtection="1">
      <alignment horizontal="center"/>
      <protection locked="0" hidden="1"/>
    </xf>
    <xf numFmtId="166" fontId="11" fillId="8" borderId="34" xfId="0" applyNumberFormat="1" applyFont="1" applyFill="1" applyBorder="1" applyAlignment="1" applyProtection="1">
      <alignment horizontal="center"/>
      <protection locked="0" hidden="1"/>
    </xf>
    <xf numFmtId="166" fontId="11" fillId="8" borderId="1" xfId="0" applyNumberFormat="1" applyFont="1" applyFill="1" applyBorder="1" applyAlignment="1" applyProtection="1">
      <alignment horizontal="center"/>
      <protection locked="0" hidden="1"/>
    </xf>
    <xf numFmtId="166" fontId="11" fillId="12" borderId="7" xfId="0" applyNumberFormat="1" applyFont="1" applyFill="1" applyBorder="1" applyAlignment="1" applyProtection="1">
      <alignment horizontal="center"/>
      <protection locked="0" hidden="1"/>
    </xf>
    <xf numFmtId="166" fontId="11" fillId="12" borderId="9" xfId="0" applyNumberFormat="1" applyFont="1" applyFill="1" applyBorder="1" applyAlignment="1" applyProtection="1">
      <alignment horizontal="center"/>
      <protection locked="0" hidden="1"/>
    </xf>
    <xf numFmtId="166" fontId="11" fillId="13" borderId="7" xfId="0" applyNumberFormat="1" applyFont="1" applyFill="1" applyBorder="1" applyAlignment="1" applyProtection="1">
      <alignment horizontal="center"/>
      <protection locked="0" hidden="1"/>
    </xf>
    <xf numFmtId="166" fontId="11" fillId="13" borderId="9" xfId="0" applyNumberFormat="1" applyFont="1" applyFill="1" applyBorder="1" applyAlignment="1" applyProtection="1">
      <alignment horizontal="center"/>
      <protection locked="0" hidden="1"/>
    </xf>
    <xf numFmtId="3" fontId="2" fillId="0" borderId="48" xfId="0" applyNumberFormat="1" applyFont="1" applyBorder="1" applyAlignment="1" applyProtection="1">
      <alignment horizontal="center"/>
      <protection hidden="1"/>
    </xf>
    <xf numFmtId="3" fontId="2" fillId="0" borderId="47" xfId="0" applyNumberFormat="1" applyFont="1" applyBorder="1" applyAlignment="1" applyProtection="1">
      <alignment horizontal="center"/>
      <protection hidden="1"/>
    </xf>
    <xf numFmtId="3" fontId="7" fillId="9" borderId="13" xfId="0" applyNumberFormat="1" applyFont="1" applyFill="1" applyBorder="1" applyAlignment="1" applyProtection="1">
      <alignment horizontal="center"/>
      <protection hidden="1"/>
    </xf>
    <xf numFmtId="3" fontId="7" fillId="4" borderId="45" xfId="0" applyNumberFormat="1" applyFont="1" applyFill="1" applyBorder="1" applyAlignment="1" applyProtection="1">
      <alignment horizontal="center"/>
      <protection hidden="1"/>
    </xf>
    <xf numFmtId="166" fontId="11" fillId="10" borderId="7" xfId="0" applyNumberFormat="1" applyFont="1" applyFill="1" applyBorder="1" applyAlignment="1" applyProtection="1">
      <alignment horizontal="center"/>
      <protection locked="0" hidden="1"/>
    </xf>
    <xf numFmtId="166" fontId="11" fillId="10" borderId="9" xfId="0" applyNumberFormat="1" applyFont="1" applyFill="1" applyBorder="1" applyAlignment="1" applyProtection="1">
      <alignment horizontal="center"/>
      <protection locked="0" hidden="1"/>
    </xf>
    <xf numFmtId="1" fontId="11" fillId="8" borderId="2" xfId="0" applyNumberFormat="1" applyFont="1" applyFill="1" applyBorder="1" applyAlignment="1" applyProtection="1">
      <alignment horizontal="center"/>
      <protection locked="0" hidden="1"/>
    </xf>
    <xf numFmtId="3" fontId="2" fillId="0" borderId="20" xfId="0" applyNumberFormat="1" applyFont="1" applyBorder="1" applyAlignment="1" applyProtection="1">
      <alignment horizontal="center"/>
      <protection hidden="1"/>
    </xf>
    <xf numFmtId="0" fontId="2" fillId="18" borderId="0" xfId="0" applyFont="1" applyFill="1" applyBorder="1" applyAlignment="1">
      <alignment horizontal="center"/>
    </xf>
    <xf numFmtId="3" fontId="2" fillId="0" borderId="41" xfId="0" applyNumberFormat="1" applyFont="1" applyBorder="1" applyAlignment="1" applyProtection="1">
      <alignment horizontal="center"/>
      <protection hidden="1"/>
    </xf>
    <xf numFmtId="3" fontId="2" fillId="0" borderId="37" xfId="0" applyNumberFormat="1" applyFont="1" applyBorder="1" applyAlignment="1" applyProtection="1">
      <alignment horizontal="center"/>
      <protection hidden="1"/>
    </xf>
    <xf numFmtId="3" fontId="2" fillId="0" borderId="42" xfId="0" applyNumberFormat="1" applyFont="1" applyBorder="1" applyAlignment="1" applyProtection="1">
      <alignment horizontal="center"/>
      <protection hidden="1"/>
    </xf>
    <xf numFmtId="3" fontId="1" fillId="0" borderId="37" xfId="0" applyNumberFormat="1" applyFont="1" applyBorder="1" applyAlignment="1" applyProtection="1">
      <alignment horizontal="center"/>
      <protection hidden="1"/>
    </xf>
    <xf numFmtId="1" fontId="1" fillId="9" borderId="36" xfId="0" applyNumberFormat="1" applyFont="1" applyFill="1" applyBorder="1" applyAlignment="1" applyProtection="1">
      <alignment horizontal="center"/>
      <protection hidden="1"/>
    </xf>
    <xf numFmtId="3" fontId="2" fillId="2" borderId="36" xfId="0" applyNumberFormat="1" applyFont="1" applyFill="1" applyBorder="1" applyAlignment="1" applyProtection="1">
      <alignment horizontal="center"/>
      <protection hidden="1"/>
    </xf>
    <xf numFmtId="166" fontId="19" fillId="11" borderId="49" xfId="0" applyNumberFormat="1" applyFont="1" applyFill="1" applyBorder="1" applyAlignment="1" applyProtection="1">
      <alignment horizontal="center"/>
      <protection hidden="1"/>
    </xf>
    <xf numFmtId="3" fontId="11" fillId="8" borderId="11" xfId="0" applyNumberFormat="1" applyFont="1" applyFill="1" applyBorder="1" applyAlignment="1" applyProtection="1">
      <alignment horizontal="center"/>
      <protection locked="0" hidden="1"/>
    </xf>
    <xf numFmtId="3" fontId="11" fillId="8" borderId="10" xfId="0" applyNumberFormat="1" applyFont="1" applyFill="1" applyBorder="1" applyAlignment="1" applyProtection="1">
      <alignment horizontal="center"/>
      <protection locked="0" hidden="1"/>
    </xf>
    <xf numFmtId="166" fontId="11" fillId="8" borderId="4" xfId="0" applyNumberFormat="1" applyFont="1" applyFill="1" applyBorder="1" applyAlignment="1" applyProtection="1">
      <alignment horizontal="center"/>
      <protection locked="0" hidden="1"/>
    </xf>
    <xf numFmtId="0" fontId="8" fillId="8" borderId="8" xfId="0" applyFont="1" applyFill="1" applyBorder="1" applyAlignment="1" applyProtection="1">
      <alignment horizontal="center" vertical="center" wrapText="1"/>
      <protection hidden="1"/>
    </xf>
    <xf numFmtId="0" fontId="8" fillId="8" borderId="39" xfId="0" applyFont="1" applyFill="1" applyBorder="1" applyAlignment="1" applyProtection="1">
      <alignment horizontal="center" vertical="center" wrapText="1"/>
      <protection hidden="1"/>
    </xf>
    <xf numFmtId="0" fontId="4" fillId="8" borderId="9" xfId="0" applyFont="1" applyFill="1" applyBorder="1" applyAlignment="1" applyProtection="1">
      <alignment horizontal="center" vertical="center" wrapText="1"/>
      <protection hidden="1"/>
    </xf>
    <xf numFmtId="3" fontId="11" fillId="6" borderId="11" xfId="0" applyNumberFormat="1" applyFont="1" applyFill="1" applyBorder="1" applyAlignment="1" applyProtection="1">
      <alignment horizontal="center"/>
      <protection locked="0" hidden="1"/>
    </xf>
    <xf numFmtId="3" fontId="11" fillId="6" borderId="10" xfId="0" applyNumberFormat="1" applyFont="1" applyFill="1" applyBorder="1" applyAlignment="1" applyProtection="1">
      <alignment horizontal="center"/>
      <protection locked="0" hidden="1"/>
    </xf>
    <xf numFmtId="166" fontId="11" fillId="6" borderId="12" xfId="0" applyNumberFormat="1" applyFont="1" applyFill="1" applyBorder="1" applyAlignment="1" applyProtection="1">
      <alignment horizontal="center"/>
      <protection locked="0" hidden="1"/>
    </xf>
    <xf numFmtId="0" fontId="8" fillId="6" borderId="8" xfId="0" applyFont="1" applyFill="1" applyBorder="1" applyAlignment="1" applyProtection="1">
      <alignment horizontal="center" vertical="center" wrapText="1"/>
      <protection hidden="1"/>
    </xf>
    <xf numFmtId="0" fontId="8" fillId="6" borderId="39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center" vertical="center" wrapText="1"/>
      <protection hidden="1"/>
    </xf>
    <xf numFmtId="3" fontId="11" fillId="7" borderId="11" xfId="0" applyNumberFormat="1" applyFont="1" applyFill="1" applyBorder="1" applyAlignment="1" applyProtection="1">
      <alignment horizontal="center"/>
      <protection locked="0" hidden="1"/>
    </xf>
    <xf numFmtId="3" fontId="11" fillId="7" borderId="10" xfId="0" applyNumberFormat="1" applyFont="1" applyFill="1" applyBorder="1" applyAlignment="1" applyProtection="1">
      <alignment horizontal="center"/>
      <protection locked="0" hidden="1"/>
    </xf>
    <xf numFmtId="166" fontId="11" fillId="7" borderId="12" xfId="0" applyNumberFormat="1" applyFont="1" applyFill="1" applyBorder="1" applyAlignment="1" applyProtection="1">
      <alignment horizontal="center"/>
      <protection locked="0" hidden="1"/>
    </xf>
    <xf numFmtId="0" fontId="8" fillId="7" borderId="8" xfId="0" applyFont="1" applyFill="1" applyBorder="1" applyAlignment="1" applyProtection="1">
      <alignment horizontal="center" vertical="center" wrapText="1"/>
      <protection hidden="1"/>
    </xf>
    <xf numFmtId="0" fontId="8" fillId="7" borderId="39" xfId="0" applyFont="1" applyFill="1" applyBorder="1" applyAlignment="1" applyProtection="1">
      <alignment horizontal="center" vertical="center" wrapText="1"/>
      <protection hidden="1"/>
    </xf>
    <xf numFmtId="0" fontId="4" fillId="7" borderId="9" xfId="0" applyFont="1" applyFill="1" applyBorder="1" applyAlignment="1" applyProtection="1">
      <alignment horizontal="center" vertical="center" wrapText="1"/>
      <protection hidden="1"/>
    </xf>
    <xf numFmtId="3" fontId="11" fillId="10" borderId="10" xfId="0" applyNumberFormat="1" applyFont="1" applyFill="1" applyBorder="1" applyAlignment="1" applyProtection="1">
      <alignment horizontal="center"/>
      <protection locked="0" hidden="1"/>
    </xf>
    <xf numFmtId="166" fontId="11" fillId="10" borderId="12" xfId="0" applyNumberFormat="1" applyFont="1" applyFill="1" applyBorder="1" applyAlignment="1" applyProtection="1">
      <alignment horizontal="center"/>
      <protection locked="0" hidden="1"/>
    </xf>
    <xf numFmtId="0" fontId="8" fillId="10" borderId="8" xfId="0" applyFont="1" applyFill="1" applyBorder="1" applyAlignment="1" applyProtection="1">
      <alignment horizontal="center" vertical="center" wrapText="1"/>
      <protection hidden="1"/>
    </xf>
    <xf numFmtId="0" fontId="8" fillId="10" borderId="39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3" fontId="11" fillId="13" borderId="10" xfId="0" applyNumberFormat="1" applyFont="1" applyFill="1" applyBorder="1" applyAlignment="1" applyProtection="1">
      <alignment horizontal="center"/>
      <protection locked="0" hidden="1"/>
    </xf>
    <xf numFmtId="166" fontId="11" fillId="13" borderId="12" xfId="0" applyNumberFormat="1" applyFont="1" applyFill="1" applyBorder="1" applyAlignment="1" applyProtection="1">
      <alignment horizontal="center"/>
      <protection locked="0" hidden="1"/>
    </xf>
    <xf numFmtId="0" fontId="8" fillId="13" borderId="8" xfId="0" applyFont="1" applyFill="1" applyBorder="1" applyAlignment="1" applyProtection="1">
      <alignment horizontal="center" vertical="center" wrapText="1"/>
      <protection hidden="1"/>
    </xf>
    <xf numFmtId="0" fontId="8" fillId="13" borderId="39" xfId="0" applyFont="1" applyFill="1" applyBorder="1" applyAlignment="1" applyProtection="1">
      <alignment horizontal="center" vertical="center" wrapText="1"/>
      <protection hidden="1"/>
    </xf>
    <xf numFmtId="0" fontId="4" fillId="13" borderId="9" xfId="0" applyFont="1" applyFill="1" applyBorder="1" applyAlignment="1" applyProtection="1">
      <alignment horizontal="center" vertical="center" wrapText="1"/>
      <protection hidden="1"/>
    </xf>
    <xf numFmtId="3" fontId="11" fillId="12" borderId="10" xfId="0" applyNumberFormat="1" applyFont="1" applyFill="1" applyBorder="1" applyAlignment="1" applyProtection="1">
      <alignment horizontal="center"/>
      <protection locked="0" hidden="1"/>
    </xf>
    <xf numFmtId="166" fontId="11" fillId="12" borderId="12" xfId="0" applyNumberFormat="1" applyFont="1" applyFill="1" applyBorder="1" applyAlignment="1" applyProtection="1">
      <alignment horizontal="center"/>
      <protection locked="0" hidden="1"/>
    </xf>
    <xf numFmtId="0" fontId="8" fillId="12" borderId="8" xfId="0" applyFont="1" applyFill="1" applyBorder="1" applyAlignment="1" applyProtection="1">
      <alignment horizontal="center" vertical="center" wrapText="1"/>
      <protection hidden="1"/>
    </xf>
    <xf numFmtId="0" fontId="8" fillId="12" borderId="39" xfId="0" applyFont="1" applyFill="1" applyBorder="1" applyAlignment="1" applyProtection="1">
      <alignment horizontal="center" vertical="center" wrapText="1"/>
      <protection hidden="1"/>
    </xf>
    <xf numFmtId="0" fontId="4" fillId="12" borderId="9" xfId="0" applyFont="1" applyFill="1" applyBorder="1" applyAlignment="1" applyProtection="1">
      <alignment horizontal="center" vertical="center" wrapText="1"/>
      <protection hidden="1"/>
    </xf>
    <xf numFmtId="0" fontId="7" fillId="3" borderId="37" xfId="0" applyFont="1" applyFill="1" applyBorder="1" applyAlignment="1" applyProtection="1">
      <alignment horizontal="center"/>
      <protection locked="0" hidden="1"/>
    </xf>
    <xf numFmtId="0" fontId="7" fillId="2" borderId="36" xfId="0" applyFont="1" applyFill="1" applyBorder="1" applyAlignment="1" applyProtection="1">
      <alignment horizontal="center"/>
      <protection locked="0" hidden="1"/>
    </xf>
    <xf numFmtId="0" fontId="2" fillId="3" borderId="41" xfId="0" applyFont="1" applyFill="1" applyBorder="1" applyAlignment="1" applyProtection="1">
      <alignment horizontal="center"/>
      <protection hidden="1"/>
    </xf>
    <xf numFmtId="3" fontId="11" fillId="10" borderId="31" xfId="0" applyNumberFormat="1" applyFont="1" applyFill="1" applyBorder="1" applyAlignment="1" applyProtection="1">
      <alignment horizontal="center"/>
      <protection locked="0" hidden="1"/>
    </xf>
    <xf numFmtId="0" fontId="4" fillId="7" borderId="22" xfId="0" applyFont="1" applyFill="1" applyBorder="1" applyAlignment="1" applyProtection="1">
      <alignment horizontal="center" vertical="center" wrapText="1"/>
      <protection hidden="1"/>
    </xf>
    <xf numFmtId="3" fontId="3" fillId="7" borderId="56" xfId="0" applyNumberFormat="1" applyFont="1" applyFill="1" applyBorder="1" applyAlignment="1" applyProtection="1">
      <alignment horizontal="center"/>
      <protection locked="0" hidden="1"/>
    </xf>
    <xf numFmtId="3" fontId="3" fillId="7" borderId="57" xfId="0" applyNumberFormat="1" applyFont="1" applyFill="1" applyBorder="1" applyAlignment="1" applyProtection="1">
      <alignment horizontal="center"/>
      <protection locked="0" hidden="1"/>
    </xf>
    <xf numFmtId="3" fontId="3" fillId="7" borderId="8" xfId="0" applyNumberFormat="1" applyFont="1" applyFill="1" applyBorder="1" applyAlignment="1" applyProtection="1">
      <alignment horizontal="center"/>
      <protection locked="0" hidden="1"/>
    </xf>
    <xf numFmtId="3" fontId="3" fillId="7" borderId="58" xfId="0" applyNumberFormat="1" applyFont="1" applyFill="1" applyBorder="1" applyAlignment="1" applyProtection="1">
      <alignment horizontal="center"/>
      <protection locked="0" hidden="1"/>
    </xf>
    <xf numFmtId="164" fontId="21" fillId="8" borderId="35" xfId="0" applyNumberFormat="1" applyFont="1" applyFill="1" applyBorder="1" applyAlignment="1" applyProtection="1">
      <alignment horizontal="center"/>
      <protection hidden="1"/>
    </xf>
    <xf numFmtId="0" fontId="6" fillId="14" borderId="26" xfId="0" applyFont="1" applyFill="1" applyBorder="1" applyAlignment="1" applyProtection="1">
      <alignment horizontal="center" vertical="center" wrapText="1"/>
      <protection hidden="1"/>
    </xf>
    <xf numFmtId="3" fontId="3" fillId="14" borderId="4" xfId="0" applyNumberFormat="1" applyFont="1" applyFill="1" applyBorder="1" applyAlignment="1" applyProtection="1">
      <alignment horizontal="center"/>
      <protection locked="0" hidden="1"/>
    </xf>
    <xf numFmtId="3" fontId="3" fillId="14" borderId="2" xfId="0" applyNumberFormat="1" applyFont="1" applyFill="1" applyBorder="1" applyAlignment="1" applyProtection="1">
      <alignment horizontal="center"/>
      <protection locked="0" hidden="1"/>
    </xf>
    <xf numFmtId="3" fontId="3" fillId="14" borderId="34" xfId="0" applyNumberFormat="1" applyFont="1" applyFill="1" applyBorder="1" applyAlignment="1" applyProtection="1">
      <alignment horizontal="center"/>
      <protection locked="0" hidden="1"/>
    </xf>
    <xf numFmtId="3" fontId="20" fillId="2" borderId="57" xfId="0" applyNumberFormat="1" applyFont="1" applyFill="1" applyBorder="1" applyAlignment="1" applyProtection="1">
      <alignment horizontal="center"/>
      <protection hidden="1"/>
    </xf>
    <xf numFmtId="3" fontId="2" fillId="4" borderId="4" xfId="0" applyNumberFormat="1" applyFont="1" applyFill="1" applyBorder="1" applyAlignment="1" applyProtection="1">
      <alignment horizontal="center"/>
      <protection locked="0" hidden="1"/>
    </xf>
    <xf numFmtId="3" fontId="2" fillId="4" borderId="5" xfId="0" applyNumberFormat="1" applyFont="1" applyFill="1" applyBorder="1" applyAlignment="1" applyProtection="1">
      <alignment horizontal="center"/>
      <protection locked="0" hidden="1"/>
    </xf>
    <xf numFmtId="3" fontId="2" fillId="4" borderId="30" xfId="0" applyNumberFormat="1" applyFont="1" applyFill="1" applyBorder="1" applyAlignment="1" applyProtection="1">
      <alignment horizontal="center"/>
      <protection locked="0" hidden="1"/>
    </xf>
    <xf numFmtId="9" fontId="22" fillId="25" borderId="56" xfId="0" applyNumberFormat="1" applyFont="1" applyFill="1" applyBorder="1" applyAlignment="1" applyProtection="1">
      <alignment horizontal="center"/>
      <protection hidden="1"/>
    </xf>
    <xf numFmtId="9" fontId="22" fillId="25" borderId="53" xfId="0" applyNumberFormat="1" applyFont="1" applyFill="1" applyBorder="1" applyAlignment="1" applyProtection="1">
      <alignment horizontal="center"/>
      <protection hidden="1"/>
    </xf>
    <xf numFmtId="9" fontId="7" fillId="15" borderId="36" xfId="0" applyNumberFormat="1" applyFont="1" applyFill="1" applyBorder="1" applyAlignment="1" applyProtection="1">
      <alignment horizontal="center"/>
      <protection hidden="1"/>
    </xf>
    <xf numFmtId="0" fontId="4" fillId="26" borderId="39" xfId="0" applyFont="1" applyFill="1" applyBorder="1" applyAlignment="1" applyProtection="1">
      <alignment horizontal="center" vertical="center" wrapText="1"/>
      <protection hidden="1"/>
    </xf>
    <xf numFmtId="3" fontId="13" fillId="26" borderId="10" xfId="0" applyNumberFormat="1" applyFont="1" applyFill="1" applyBorder="1" applyAlignment="1" applyProtection="1">
      <alignment horizontal="center"/>
      <protection locked="0" hidden="1"/>
    </xf>
    <xf numFmtId="3" fontId="13" fillId="26" borderId="1" xfId="0" applyNumberFormat="1" applyFont="1" applyFill="1" applyBorder="1" applyAlignment="1" applyProtection="1">
      <alignment horizontal="center"/>
      <protection locked="0" hidden="1"/>
    </xf>
    <xf numFmtId="3" fontId="13" fillId="26" borderId="39" xfId="0" applyNumberFormat="1" applyFont="1" applyFill="1" applyBorder="1" applyAlignment="1" applyProtection="1">
      <alignment horizontal="center"/>
      <protection locked="0" hidden="1"/>
    </xf>
    <xf numFmtId="0" fontId="17" fillId="27" borderId="9" xfId="0" applyFont="1" applyFill="1" applyBorder="1" applyAlignment="1" applyProtection="1">
      <alignment horizontal="center" vertical="center" wrapText="1"/>
      <protection hidden="1"/>
    </xf>
    <xf numFmtId="0" fontId="4" fillId="27" borderId="8" xfId="0" applyFont="1" applyFill="1" applyBorder="1" applyAlignment="1" applyProtection="1">
      <alignment horizontal="center" vertical="center" wrapText="1"/>
      <protection hidden="1"/>
    </xf>
    <xf numFmtId="3" fontId="12" fillId="27" borderId="11" xfId="0" applyNumberFormat="1" applyFont="1" applyFill="1" applyBorder="1" applyAlignment="1" applyProtection="1">
      <alignment horizontal="center"/>
      <protection hidden="1"/>
    </xf>
    <xf numFmtId="3" fontId="12" fillId="27" borderId="6" xfId="0" applyNumberFormat="1" applyFont="1" applyFill="1" applyBorder="1" applyAlignment="1" applyProtection="1">
      <alignment horizontal="center"/>
      <protection hidden="1"/>
    </xf>
    <xf numFmtId="3" fontId="12" fillId="27" borderId="8" xfId="0" applyNumberFormat="1" applyFont="1" applyFill="1" applyBorder="1" applyAlignment="1" applyProtection="1">
      <alignment horizontal="center"/>
      <protection hidden="1"/>
    </xf>
    <xf numFmtId="3" fontId="22" fillId="27" borderId="12" xfId="0" applyNumberFormat="1" applyFont="1" applyFill="1" applyBorder="1" applyAlignment="1" applyProtection="1">
      <alignment horizontal="center"/>
      <protection hidden="1"/>
    </xf>
    <xf numFmtId="3" fontId="7" fillId="15" borderId="36" xfId="0" applyNumberFormat="1" applyFont="1" applyFill="1" applyBorder="1" applyAlignment="1" applyProtection="1">
      <alignment horizontal="center"/>
      <protection locked="0" hidden="1"/>
    </xf>
    <xf numFmtId="3" fontId="2" fillId="4" borderId="4" xfId="0" applyNumberFormat="1" applyFont="1" applyFill="1" applyBorder="1" applyAlignment="1" applyProtection="1">
      <alignment horizontal="center"/>
      <protection locked="0" hidden="1"/>
    </xf>
    <xf numFmtId="3" fontId="2" fillId="4" borderId="30" xfId="0" applyNumberFormat="1" applyFont="1" applyFill="1" applyBorder="1" applyAlignment="1" applyProtection="1">
      <alignment horizontal="center"/>
      <protection locked="0" hidden="1"/>
    </xf>
    <xf numFmtId="3" fontId="5" fillId="0" borderId="6" xfId="0" applyNumberFormat="1" applyFont="1" applyBorder="1" applyAlignment="1" applyProtection="1">
      <alignment horizontal="center"/>
      <protection locked="0" hidden="1"/>
    </xf>
    <xf numFmtId="3" fontId="2" fillId="0" borderId="0" xfId="0" applyNumberFormat="1" applyFont="1"/>
    <xf numFmtId="0" fontId="2" fillId="0" borderId="0" xfId="0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readingOrder="2"/>
    </xf>
    <xf numFmtId="0" fontId="15" fillId="19" borderId="14" xfId="0" applyFont="1" applyFill="1" applyBorder="1" applyAlignment="1">
      <alignment horizontal="center"/>
    </xf>
    <xf numFmtId="0" fontId="15" fillId="19" borderId="15" xfId="0" applyFont="1" applyFill="1" applyBorder="1" applyAlignment="1">
      <alignment horizontal="center"/>
    </xf>
    <xf numFmtId="166" fontId="14" fillId="23" borderId="13" xfId="0" applyNumberFormat="1" applyFont="1" applyFill="1" applyBorder="1" applyAlignment="1" applyProtection="1">
      <alignment horizontal="center"/>
      <protection locked="0"/>
    </xf>
    <xf numFmtId="166" fontId="14" fillId="23" borderId="16" xfId="0" applyNumberFormat="1" applyFont="1" applyFill="1" applyBorder="1" applyAlignment="1" applyProtection="1">
      <alignment horizontal="center"/>
      <protection locked="0"/>
    </xf>
    <xf numFmtId="1" fontId="14" fillId="23" borderId="13" xfId="0" applyNumberFormat="1" applyFont="1" applyFill="1" applyBorder="1" applyAlignment="1" applyProtection="1">
      <alignment horizontal="center"/>
      <protection locked="0"/>
    </xf>
    <xf numFmtId="1" fontId="14" fillId="23" borderId="16" xfId="0" applyNumberFormat="1" applyFont="1" applyFill="1" applyBorder="1" applyAlignment="1" applyProtection="1">
      <alignment horizontal="center"/>
      <protection locked="0"/>
    </xf>
    <xf numFmtId="0" fontId="15" fillId="19" borderId="6" xfId="0" applyFont="1" applyFill="1" applyBorder="1" applyAlignment="1">
      <alignment horizontal="center"/>
    </xf>
    <xf numFmtId="0" fontId="15" fillId="19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0" borderId="7" xfId="0" applyFont="1" applyFill="1" applyBorder="1" applyAlignment="1">
      <alignment horizontal="center"/>
    </xf>
    <xf numFmtId="0" fontId="14" fillId="15" borderId="27" xfId="0" applyFont="1" applyFill="1" applyBorder="1" applyAlignment="1">
      <alignment horizontal="center"/>
    </xf>
    <xf numFmtId="0" fontId="14" fillId="15" borderId="43" xfId="0" applyFont="1" applyFill="1" applyBorder="1" applyAlignment="1">
      <alignment horizontal="center"/>
    </xf>
    <xf numFmtId="0" fontId="14" fillId="15" borderId="28" xfId="0" applyFont="1" applyFill="1" applyBorder="1" applyAlignment="1">
      <alignment horizontal="center"/>
    </xf>
    <xf numFmtId="0" fontId="1" fillId="15" borderId="44" xfId="0" applyFont="1" applyFill="1" applyBorder="1" applyAlignment="1">
      <alignment horizontal="center" vertical="center" wrapText="1"/>
    </xf>
    <xf numFmtId="0" fontId="1" fillId="15" borderId="51" xfId="0" applyFont="1" applyFill="1" applyBorder="1" applyAlignment="1">
      <alignment horizontal="center" vertical="center" wrapText="1"/>
    </xf>
    <xf numFmtId="0" fontId="1" fillId="15" borderId="52" xfId="0" applyFont="1" applyFill="1" applyBorder="1" applyAlignment="1">
      <alignment horizontal="center" vertical="center" wrapText="1"/>
    </xf>
    <xf numFmtId="0" fontId="1" fillId="15" borderId="47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53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5" borderId="54" xfId="0" applyFont="1" applyFill="1" applyBorder="1" applyAlignment="1">
      <alignment horizontal="center" vertical="center" wrapText="1"/>
    </xf>
    <xf numFmtId="0" fontId="1" fillId="15" borderId="5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15" borderId="49" xfId="0" applyFont="1" applyFill="1" applyBorder="1" applyAlignment="1" applyProtection="1">
      <alignment horizontal="center" vertical="center" wrapText="1"/>
      <protection hidden="1"/>
    </xf>
    <xf numFmtId="0" fontId="2" fillId="15" borderId="50" xfId="0" applyFont="1" applyFill="1" applyBorder="1" applyAlignment="1" applyProtection="1">
      <alignment horizontal="center" vertical="center" wrapText="1"/>
      <protection hidden="1"/>
    </xf>
    <xf numFmtId="0" fontId="2" fillId="15" borderId="37" xfId="0" applyFont="1" applyFill="1" applyBorder="1" applyAlignment="1" applyProtection="1">
      <alignment horizontal="center" vertical="center" wrapText="1"/>
      <protection hidden="1"/>
    </xf>
    <xf numFmtId="3" fontId="2" fillId="4" borderId="4" xfId="0" applyNumberFormat="1" applyFont="1" applyFill="1" applyBorder="1" applyAlignment="1" applyProtection="1">
      <alignment horizontal="left"/>
      <protection locked="0" hidden="1"/>
    </xf>
    <xf numFmtId="3" fontId="2" fillId="4" borderId="5" xfId="0" applyNumberFormat="1" applyFont="1" applyFill="1" applyBorder="1" applyAlignment="1" applyProtection="1">
      <alignment horizontal="left"/>
      <protection locked="0" hidden="1"/>
    </xf>
    <xf numFmtId="3" fontId="2" fillId="4" borderId="4" xfId="0" applyNumberFormat="1" applyFont="1" applyFill="1" applyBorder="1" applyAlignment="1" applyProtection="1">
      <alignment horizontal="center"/>
      <protection locked="0" hidden="1"/>
    </xf>
    <xf numFmtId="3" fontId="2" fillId="4" borderId="30" xfId="0" applyNumberFormat="1" applyFont="1" applyFill="1" applyBorder="1" applyAlignment="1" applyProtection="1">
      <alignment horizontal="center"/>
      <protection locked="0" hidden="1"/>
    </xf>
    <xf numFmtId="0" fontId="7" fillId="18" borderId="0" xfId="0" applyFont="1" applyFill="1" applyBorder="1" applyAlignment="1">
      <alignment horizontal="center"/>
    </xf>
    <xf numFmtId="3" fontId="9" fillId="18" borderId="0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0" fillId="15" borderId="13" xfId="0" applyFont="1" applyFill="1" applyBorder="1" applyAlignment="1">
      <alignment horizontal="center"/>
    </xf>
    <xf numFmtId="0" fontId="10" fillId="15" borderId="32" xfId="0" applyFont="1" applyFill="1" applyBorder="1" applyAlignment="1">
      <alignment horizontal="center"/>
    </xf>
    <xf numFmtId="3" fontId="9" fillId="6" borderId="13" xfId="0" applyNumberFormat="1" applyFont="1" applyFill="1" applyBorder="1" applyAlignment="1">
      <alignment horizontal="center"/>
    </xf>
    <xf numFmtId="3" fontId="9" fillId="6" borderId="32" xfId="0" applyNumberFormat="1" applyFont="1" applyFill="1" applyBorder="1" applyAlignment="1">
      <alignment horizontal="center"/>
    </xf>
    <xf numFmtId="3" fontId="9" fillId="6" borderId="16" xfId="0" applyNumberFormat="1" applyFont="1" applyFill="1" applyBorder="1" applyAlignment="1">
      <alignment horizontal="center"/>
    </xf>
    <xf numFmtId="0" fontId="2" fillId="15" borderId="19" xfId="0" applyFont="1" applyFill="1" applyBorder="1" applyAlignment="1" applyProtection="1">
      <alignment horizontal="center" vertical="center" wrapText="1"/>
      <protection hidden="1"/>
    </xf>
    <xf numFmtId="0" fontId="2" fillId="15" borderId="20" xfId="0" applyFont="1" applyFill="1" applyBorder="1" applyAlignment="1" applyProtection="1">
      <alignment horizontal="center" vertical="center" wrapText="1"/>
      <protection hidden="1"/>
    </xf>
    <xf numFmtId="0" fontId="2" fillId="15" borderId="25" xfId="0" applyFont="1" applyFill="1" applyBorder="1" applyAlignment="1" applyProtection="1">
      <alignment horizontal="center" vertical="center" wrapText="1"/>
      <protection hidden="1"/>
    </xf>
    <xf numFmtId="0" fontId="2" fillId="15" borderId="26" xfId="0" applyFont="1" applyFill="1" applyBorder="1" applyAlignment="1" applyProtection="1">
      <alignment horizontal="center" vertical="center" wrapText="1"/>
      <protection hidden="1"/>
    </xf>
    <xf numFmtId="0" fontId="2" fillId="15" borderId="44" xfId="0" applyFont="1" applyFill="1" applyBorder="1" applyAlignment="1" applyProtection="1">
      <alignment horizontal="center" vertical="center" wrapText="1"/>
      <protection hidden="1"/>
    </xf>
    <xf numFmtId="0" fontId="2" fillId="15" borderId="45" xfId="0" applyFont="1" applyFill="1" applyBorder="1" applyAlignment="1" applyProtection="1">
      <alignment horizontal="center" vertical="center" wrapText="1"/>
      <protection hidden="1"/>
    </xf>
    <xf numFmtId="0" fontId="16" fillId="15" borderId="23" xfId="0" applyFont="1" applyFill="1" applyBorder="1" applyAlignment="1" applyProtection="1">
      <alignment horizontal="center" vertical="center" wrapText="1"/>
      <protection hidden="1"/>
    </xf>
    <xf numFmtId="0" fontId="16" fillId="15" borderId="24" xfId="0" applyFont="1" applyFill="1" applyBorder="1" applyAlignment="1" applyProtection="1">
      <alignment horizontal="center" vertical="center" wrapText="1"/>
      <protection hidden="1"/>
    </xf>
    <xf numFmtId="0" fontId="2" fillId="19" borderId="23" xfId="0" applyFont="1" applyFill="1" applyBorder="1" applyAlignment="1" applyProtection="1">
      <alignment horizontal="center" vertical="center" wrapText="1"/>
      <protection hidden="1"/>
    </xf>
    <xf numFmtId="0" fontId="2" fillId="19" borderId="40" xfId="0" applyFont="1" applyFill="1" applyBorder="1" applyAlignment="1" applyProtection="1">
      <alignment horizontal="center" vertical="center" wrapText="1"/>
      <protection hidden="1"/>
    </xf>
    <xf numFmtId="0" fontId="2" fillId="15" borderId="48" xfId="0" applyFont="1" applyFill="1" applyBorder="1" applyAlignment="1" applyProtection="1">
      <alignment horizontal="center" vertical="center" wrapText="1"/>
      <protection hidden="1"/>
    </xf>
    <xf numFmtId="0" fontId="2" fillId="8" borderId="13" xfId="0" applyFont="1" applyFill="1" applyBorder="1" applyAlignment="1" applyProtection="1">
      <alignment horizontal="center" vertical="center" wrapText="1"/>
      <protection hidden="1"/>
    </xf>
    <xf numFmtId="0" fontId="2" fillId="8" borderId="16" xfId="0" applyFont="1" applyFill="1" applyBorder="1" applyAlignment="1" applyProtection="1">
      <alignment horizontal="center" vertical="center" wrapText="1"/>
      <protection hidden="1"/>
    </xf>
    <xf numFmtId="0" fontId="2" fillId="22" borderId="14" xfId="0" applyFont="1" applyFill="1" applyBorder="1" applyAlignment="1" applyProtection="1">
      <alignment horizontal="center" vertical="center" wrapText="1"/>
      <protection hidden="1"/>
    </xf>
    <xf numFmtId="0" fontId="2" fillId="22" borderId="15" xfId="0" applyFont="1" applyFill="1" applyBorder="1" applyAlignment="1" applyProtection="1">
      <alignment horizontal="center" vertical="center" wrapText="1"/>
      <protection hidden="1"/>
    </xf>
    <xf numFmtId="0" fontId="2" fillId="19" borderId="44" xfId="0" applyFont="1" applyFill="1" applyBorder="1" applyAlignment="1" applyProtection="1">
      <alignment horizontal="center" vertical="center" wrapText="1"/>
      <protection hidden="1"/>
    </xf>
    <xf numFmtId="0" fontId="2" fillId="19" borderId="51" xfId="0" applyFont="1" applyFill="1" applyBorder="1" applyAlignment="1" applyProtection="1">
      <alignment horizontal="center" vertical="center" wrapText="1"/>
      <protection hidden="1"/>
    </xf>
    <xf numFmtId="0" fontId="2" fillId="19" borderId="52" xfId="0" applyFont="1" applyFill="1" applyBorder="1" applyAlignment="1" applyProtection="1">
      <alignment horizontal="center" vertical="center" wrapText="1"/>
      <protection hidden="1"/>
    </xf>
    <xf numFmtId="0" fontId="23" fillId="24" borderId="23" xfId="0" applyFont="1" applyFill="1" applyBorder="1" applyAlignment="1" applyProtection="1">
      <alignment horizontal="center" vertical="center" wrapText="1"/>
      <protection hidden="1"/>
    </xf>
    <xf numFmtId="0" fontId="23" fillId="24" borderId="24" xfId="0" applyFont="1" applyFill="1" applyBorder="1" applyAlignment="1" applyProtection="1">
      <alignment horizontal="center" vertical="center" wrapText="1"/>
      <protection hidden="1"/>
    </xf>
    <xf numFmtId="0" fontId="10" fillId="20" borderId="52" xfId="0" applyFont="1" applyFill="1" applyBorder="1" applyAlignment="1" applyProtection="1">
      <alignment horizontal="center" vertical="center" wrapText="1"/>
      <protection hidden="1"/>
    </xf>
    <xf numFmtId="0" fontId="10" fillId="20" borderId="55" xfId="0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17" borderId="31" xfId="0" applyFont="1" applyFill="1" applyBorder="1" applyAlignment="1" applyProtection="1">
      <alignment horizontal="center" vertical="center" wrapText="1"/>
      <protection hidden="1"/>
    </xf>
    <xf numFmtId="0" fontId="2" fillId="16" borderId="27" xfId="0" applyFont="1" applyFill="1" applyBorder="1" applyAlignment="1" applyProtection="1">
      <alignment horizontal="center" vertical="center" wrapText="1"/>
      <protection hidden="1"/>
    </xf>
    <xf numFmtId="0" fontId="2" fillId="16" borderId="43" xfId="0" applyFont="1" applyFill="1" applyBorder="1" applyAlignment="1" applyProtection="1">
      <alignment horizontal="center" vertical="center" wrapText="1"/>
      <protection hidden="1"/>
    </xf>
    <xf numFmtId="0" fontId="2" fillId="16" borderId="28" xfId="0" applyFont="1" applyFill="1" applyBorder="1" applyAlignment="1" applyProtection="1">
      <alignment horizontal="center" vertical="center" wrapText="1"/>
      <protection hidden="1"/>
    </xf>
    <xf numFmtId="0" fontId="2" fillId="16" borderId="3" xfId="0" applyFont="1" applyFill="1" applyBorder="1" applyAlignment="1" applyProtection="1">
      <alignment horizontal="center" vertical="center" wrapText="1"/>
      <protection hidden="1"/>
    </xf>
    <xf numFmtId="0" fontId="2" fillId="16" borderId="2" xfId="0" applyFont="1" applyFill="1" applyBorder="1" applyAlignment="1" applyProtection="1">
      <alignment horizontal="center" vertical="center" wrapText="1"/>
      <protection hidden="1"/>
    </xf>
    <xf numFmtId="0" fontId="16" fillId="15" borderId="17" xfId="0" applyFont="1" applyFill="1" applyBorder="1" applyAlignment="1" applyProtection="1">
      <alignment horizontal="center" vertical="center" wrapText="1"/>
      <protection hidden="1"/>
    </xf>
    <xf numFmtId="0" fontId="16" fillId="15" borderId="18" xfId="0" applyFont="1" applyFill="1" applyBorder="1" applyAlignment="1" applyProtection="1">
      <alignment horizontal="center" vertical="center" wrapText="1"/>
      <protection hidden="1"/>
    </xf>
    <xf numFmtId="0" fontId="16" fillId="15" borderId="19" xfId="0" applyFont="1" applyFill="1" applyBorder="1" applyAlignment="1" applyProtection="1">
      <alignment horizontal="center" vertical="center" wrapText="1"/>
      <protection hidden="1"/>
    </xf>
    <xf numFmtId="0" fontId="16" fillId="15" borderId="20" xfId="0" applyFont="1" applyFill="1" applyBorder="1" applyAlignment="1" applyProtection="1">
      <alignment horizontal="center" vertical="center" wrapText="1"/>
      <protection hidden="1"/>
    </xf>
    <xf numFmtId="0" fontId="2" fillId="15" borderId="21" xfId="0" applyFont="1" applyFill="1" applyBorder="1" applyAlignment="1" applyProtection="1">
      <alignment horizontal="center" vertical="center" wrapText="1"/>
      <protection hidden="1"/>
    </xf>
    <xf numFmtId="0" fontId="2" fillId="15" borderId="22" xfId="0" applyFont="1" applyFill="1" applyBorder="1" applyAlignment="1" applyProtection="1">
      <alignment horizontal="center" vertical="center" wrapText="1"/>
      <protection hidden="1"/>
    </xf>
    <xf numFmtId="0" fontId="2" fillId="17" borderId="33" xfId="0" applyFont="1" applyFill="1" applyBorder="1" applyAlignment="1" applyProtection="1">
      <alignment horizontal="center" vertical="center" wrapText="1"/>
      <protection hidden="1"/>
    </xf>
    <xf numFmtId="0" fontId="2" fillId="17" borderId="29" xfId="0" applyFont="1" applyFill="1" applyBorder="1" applyAlignment="1" applyProtection="1">
      <alignment horizontal="center" vertical="center" wrapText="1"/>
      <protection hidden="1"/>
    </xf>
    <xf numFmtId="0" fontId="2" fillId="17" borderId="46" xfId="0" applyFont="1" applyFill="1" applyBorder="1" applyAlignment="1" applyProtection="1">
      <alignment horizontal="center" vertical="center" wrapText="1"/>
      <protection hidden="1"/>
    </xf>
    <xf numFmtId="0" fontId="1" fillId="15" borderId="23" xfId="0" applyFont="1" applyFill="1" applyBorder="1" applyAlignment="1" applyProtection="1">
      <alignment horizontal="center" vertical="center" wrapText="1"/>
      <protection hidden="1"/>
    </xf>
    <xf numFmtId="0" fontId="1" fillId="15" borderId="24" xfId="0" applyFont="1" applyFill="1" applyBorder="1" applyAlignment="1" applyProtection="1">
      <alignment horizontal="center" vertical="center" wrapText="1"/>
      <protection hidden="1"/>
    </xf>
    <xf numFmtId="0" fontId="17" fillId="15" borderId="23" xfId="0" applyFont="1" applyFill="1" applyBorder="1" applyAlignment="1" applyProtection="1">
      <alignment horizontal="center" vertical="center" wrapText="1"/>
      <protection hidden="1"/>
    </xf>
    <xf numFmtId="0" fontId="17" fillId="15" borderId="24" xfId="0" applyFont="1" applyFill="1" applyBorder="1" applyAlignment="1" applyProtection="1">
      <alignment horizontal="center" vertical="center" wrapText="1"/>
      <protection hidden="1"/>
    </xf>
    <xf numFmtId="0" fontId="16" fillId="15" borderId="44" xfId="0" applyFont="1" applyFill="1" applyBorder="1" applyAlignment="1" applyProtection="1">
      <alignment horizontal="center" vertical="center" wrapText="1"/>
      <protection hidden="1"/>
    </xf>
    <xf numFmtId="0" fontId="16" fillId="15" borderId="4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4">
    <dxf>
      <font>
        <color rgb="FFFF0000"/>
      </font>
    </dxf>
    <dxf>
      <fill>
        <patternFill>
          <bgColor rgb="FFFF5050"/>
        </patternFill>
      </fill>
    </dxf>
    <dxf>
      <font>
        <color rgb="FFFF0000"/>
      </font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B2DE82"/>
      <color rgb="FF4EAC60"/>
      <color rgb="FFB6F27A"/>
      <color rgb="FFC7F599"/>
      <color rgb="FF84F272"/>
      <color rgb="FFADDB7B"/>
      <color rgb="FF37CBFF"/>
      <color rgb="FF9BE5FF"/>
      <color rgb="FF81DEFF"/>
      <color rgb="FF156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2000">
                <a:solidFill>
                  <a:srgbClr val="FF0000"/>
                </a:solidFill>
                <a:cs typeface="B Nazanin" panose="00000400000000000000" pitchFamily="2" charset="-78"/>
              </a:rPr>
              <a:t>نمودار صورت دارایی</a:t>
            </a:r>
            <a:endParaRPr lang="en-US" sz="2000">
              <a:solidFill>
                <a:srgbClr val="FF000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5B-4FDA-978E-864700C380D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5B-4FDA-978E-864700C380D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5B-4FDA-978E-864700C380D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5B-4FDA-978E-864700C380D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D5B-4FDA-978E-864700C380D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D5B-4FDA-978E-864700C380D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D5B-4FDA-978E-864700C380D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D5B-4FDA-978E-864700C380D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D5B-4FDA-978E-864700C380D3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D5B-4FDA-978E-864700C380D3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D5B-4FDA-978E-864700C380D3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D5B-4FDA-978E-864700C380D3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D5B-4FDA-978E-864700C380D3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D5B-4FDA-978E-864700C380D3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D5B-4FDA-978E-864700C380D3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D5B-4FDA-978E-864700C380D3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D5B-4FDA-978E-864700C380D3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9D5B-4FDA-978E-864700C380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'2'!$B$4:$B$21</c:f>
              <c:numCache>
                <c:formatCode>General</c:formatCode>
                <c:ptCount val="18"/>
              </c:numCache>
            </c:numRef>
          </c:cat>
          <c:val>
            <c:numRef>
              <c:f>'2'!$AL$4:$AL$21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9D5B-4FDA-978E-864700C380D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solidFill>
          <a:srgbClr val="FFFF99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rgbClr val="FFFF99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2000">
                <a:solidFill>
                  <a:srgbClr val="FF0000"/>
                </a:solidFill>
                <a:cs typeface="B Nazanin" panose="00000400000000000000" pitchFamily="2" charset="-78"/>
              </a:rPr>
              <a:t>نمودار صورت دارایی</a:t>
            </a:r>
            <a:endParaRPr lang="en-US" sz="2000">
              <a:solidFill>
                <a:srgbClr val="FF000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5B-4FDA-978E-864700C380D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5B-4FDA-978E-864700C380D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5B-4FDA-978E-864700C380D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5B-4FDA-978E-864700C380D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D5B-4FDA-978E-864700C380D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D5B-4FDA-978E-864700C380D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D5B-4FDA-978E-864700C380D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D5B-4FDA-978E-864700C380D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D5B-4FDA-978E-864700C380D3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D5B-4FDA-978E-864700C380D3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D5B-4FDA-978E-864700C380D3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D5B-4FDA-978E-864700C380D3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D5B-4FDA-978E-864700C380D3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D5B-4FDA-978E-864700C380D3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D5B-4FDA-978E-864700C380D3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D5B-4FDA-978E-864700C380D3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D5B-4FDA-978E-864700C380D3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9D5B-4FDA-978E-864700C380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'1'!$B$4:$B$21</c:f>
              <c:strCache>
                <c:ptCount val="7"/>
                <c:pt idx="0">
                  <c:v>شکلر</c:v>
                </c:pt>
                <c:pt idx="1">
                  <c:v>فلوله</c:v>
                </c:pt>
                <c:pt idx="2">
                  <c:v>کماسه</c:v>
                </c:pt>
                <c:pt idx="3">
                  <c:v>بساما</c:v>
                </c:pt>
                <c:pt idx="4">
                  <c:v>تپکو</c:v>
                </c:pt>
                <c:pt idx="5">
                  <c:v>کگهر</c:v>
                </c:pt>
                <c:pt idx="6">
                  <c:v>چکارن</c:v>
                </c:pt>
              </c:strCache>
            </c:strRef>
          </c:cat>
          <c:val>
            <c:numRef>
              <c:f>'1'!$AL$4:$AL$21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9D5B-4FDA-978E-864700C380D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solidFill>
          <a:srgbClr val="FFFF99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rgbClr val="FFFF99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26</xdr:row>
      <xdr:rowOff>11907</xdr:rowOff>
    </xdr:from>
    <xdr:to>
      <xdr:col>35</xdr:col>
      <xdr:colOff>452438</xdr:colOff>
      <xdr:row>46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26</xdr:row>
      <xdr:rowOff>11907</xdr:rowOff>
    </xdr:from>
    <xdr:to>
      <xdr:col>35</xdr:col>
      <xdr:colOff>452438</xdr:colOff>
      <xdr:row>46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O169"/>
  <sheetViews>
    <sheetView rightToLeft="1" workbookViewId="0">
      <selection activeCell="D6" sqref="D6"/>
    </sheetView>
  </sheetViews>
  <sheetFormatPr defaultRowHeight="14.25" x14ac:dyDescent="0.2"/>
  <cols>
    <col min="4" max="4" width="27.25" customWidth="1"/>
    <col min="6" max="6" width="19.25" customWidth="1"/>
    <col min="7" max="7" width="14.375" customWidth="1"/>
    <col min="8" max="8" width="16.375" customWidth="1"/>
    <col min="9" max="9" width="18.875" customWidth="1"/>
    <col min="12" max="12" width="22.25" customWidth="1"/>
    <col min="13" max="13" width="7.25" customWidth="1"/>
    <col min="14" max="14" width="9.125" hidden="1" customWidth="1"/>
    <col min="15" max="15" width="1.125" customWidth="1"/>
  </cols>
  <sheetData>
    <row r="2" spans="6:9" ht="2.25" customHeight="1" thickBot="1" x14ac:dyDescent="0.25"/>
    <row r="3" spans="6:9" ht="30" x14ac:dyDescent="0.75">
      <c r="F3" s="187" t="s">
        <v>31</v>
      </c>
      <c r="G3" s="188"/>
      <c r="H3" s="188"/>
      <c r="I3" s="189"/>
    </row>
    <row r="4" spans="6:9" ht="24.75" customHeight="1" x14ac:dyDescent="0.75">
      <c r="F4" s="183" t="s">
        <v>26</v>
      </c>
      <c r="G4" s="184"/>
      <c r="H4" s="185" t="s">
        <v>27</v>
      </c>
      <c r="I4" s="186"/>
    </row>
    <row r="5" spans="6:9" ht="30" x14ac:dyDescent="0.75">
      <c r="F5" s="50" t="s">
        <v>28</v>
      </c>
      <c r="G5" s="51" t="s">
        <v>29</v>
      </c>
      <c r="H5" s="52" t="s">
        <v>30</v>
      </c>
      <c r="I5" s="53" t="s">
        <v>29</v>
      </c>
    </row>
    <row r="6" spans="6:9" ht="30.75" thickBot="1" x14ac:dyDescent="0.8">
      <c r="F6" s="54">
        <v>3.8E-3</v>
      </c>
      <c r="G6" s="55">
        <v>6.79E-3</v>
      </c>
      <c r="H6" s="56">
        <v>3.8E-3</v>
      </c>
      <c r="I6" s="57">
        <v>6.11E-3</v>
      </c>
    </row>
    <row r="7" spans="6:9" hidden="1" x14ac:dyDescent="0.2">
      <c r="F7">
        <f>+F6</f>
        <v>3.8E-3</v>
      </c>
      <c r="G7">
        <f>+G6</f>
        <v>6.79E-3</v>
      </c>
      <c r="H7">
        <f>+H6</f>
        <v>3.8E-3</v>
      </c>
      <c r="I7">
        <f>+I6</f>
        <v>6.11E-3</v>
      </c>
    </row>
    <row r="8" spans="6:9" hidden="1" x14ac:dyDescent="0.2">
      <c r="F8">
        <f t="shared" ref="F8:F19" si="0">+F7</f>
        <v>3.8E-3</v>
      </c>
      <c r="G8">
        <f t="shared" ref="G8:G19" si="1">+G7</f>
        <v>6.79E-3</v>
      </c>
      <c r="H8">
        <f t="shared" ref="H8:H19" si="2">+H7</f>
        <v>3.8E-3</v>
      </c>
      <c r="I8">
        <f t="shared" ref="I8:I19" si="3">+I7</f>
        <v>6.11E-3</v>
      </c>
    </row>
    <row r="9" spans="6:9" hidden="1" x14ac:dyDescent="0.2">
      <c r="F9">
        <f t="shared" si="0"/>
        <v>3.8E-3</v>
      </c>
      <c r="G9">
        <f t="shared" si="1"/>
        <v>6.79E-3</v>
      </c>
      <c r="H9">
        <f t="shared" si="2"/>
        <v>3.8E-3</v>
      </c>
      <c r="I9">
        <f t="shared" si="3"/>
        <v>6.11E-3</v>
      </c>
    </row>
    <row r="10" spans="6:9" hidden="1" x14ac:dyDescent="0.2">
      <c r="F10">
        <f t="shared" si="0"/>
        <v>3.8E-3</v>
      </c>
      <c r="G10">
        <f t="shared" si="1"/>
        <v>6.79E-3</v>
      </c>
      <c r="H10">
        <f t="shared" si="2"/>
        <v>3.8E-3</v>
      </c>
      <c r="I10">
        <f t="shared" si="3"/>
        <v>6.11E-3</v>
      </c>
    </row>
    <row r="11" spans="6:9" hidden="1" x14ac:dyDescent="0.2">
      <c r="F11">
        <f t="shared" si="0"/>
        <v>3.8E-3</v>
      </c>
      <c r="G11">
        <f t="shared" si="1"/>
        <v>6.79E-3</v>
      </c>
      <c r="H11">
        <f t="shared" si="2"/>
        <v>3.8E-3</v>
      </c>
      <c r="I11">
        <f t="shared" si="3"/>
        <v>6.11E-3</v>
      </c>
    </row>
    <row r="12" spans="6:9" hidden="1" x14ac:dyDescent="0.2">
      <c r="F12">
        <f t="shared" si="0"/>
        <v>3.8E-3</v>
      </c>
      <c r="G12">
        <f t="shared" si="1"/>
        <v>6.79E-3</v>
      </c>
      <c r="H12">
        <f t="shared" si="2"/>
        <v>3.8E-3</v>
      </c>
      <c r="I12">
        <f t="shared" si="3"/>
        <v>6.11E-3</v>
      </c>
    </row>
    <row r="13" spans="6:9" hidden="1" x14ac:dyDescent="0.2">
      <c r="F13">
        <f t="shared" si="0"/>
        <v>3.8E-3</v>
      </c>
      <c r="G13">
        <f t="shared" si="1"/>
        <v>6.79E-3</v>
      </c>
      <c r="H13">
        <f t="shared" si="2"/>
        <v>3.8E-3</v>
      </c>
      <c r="I13">
        <f t="shared" si="3"/>
        <v>6.11E-3</v>
      </c>
    </row>
    <row r="14" spans="6:9" hidden="1" x14ac:dyDescent="0.2">
      <c r="F14">
        <f t="shared" si="0"/>
        <v>3.8E-3</v>
      </c>
      <c r="G14">
        <f t="shared" si="1"/>
        <v>6.79E-3</v>
      </c>
      <c r="H14">
        <f t="shared" si="2"/>
        <v>3.8E-3</v>
      </c>
      <c r="I14">
        <f t="shared" si="3"/>
        <v>6.11E-3</v>
      </c>
    </row>
    <row r="15" spans="6:9" hidden="1" x14ac:dyDescent="0.2">
      <c r="F15">
        <f t="shared" si="0"/>
        <v>3.8E-3</v>
      </c>
      <c r="G15">
        <f t="shared" si="1"/>
        <v>6.79E-3</v>
      </c>
      <c r="H15">
        <f t="shared" si="2"/>
        <v>3.8E-3</v>
      </c>
      <c r="I15">
        <f t="shared" si="3"/>
        <v>6.11E-3</v>
      </c>
    </row>
    <row r="16" spans="6:9" hidden="1" x14ac:dyDescent="0.2">
      <c r="F16">
        <f t="shared" si="0"/>
        <v>3.8E-3</v>
      </c>
      <c r="G16">
        <f t="shared" si="1"/>
        <v>6.79E-3</v>
      </c>
      <c r="H16">
        <f t="shared" si="2"/>
        <v>3.8E-3</v>
      </c>
      <c r="I16">
        <f t="shared" si="3"/>
        <v>6.11E-3</v>
      </c>
    </row>
    <row r="17" spans="6:9" hidden="1" x14ac:dyDescent="0.2">
      <c r="F17">
        <f t="shared" si="0"/>
        <v>3.8E-3</v>
      </c>
      <c r="G17">
        <f t="shared" si="1"/>
        <v>6.79E-3</v>
      </c>
      <c r="H17">
        <f t="shared" si="2"/>
        <v>3.8E-3</v>
      </c>
      <c r="I17">
        <f t="shared" si="3"/>
        <v>6.11E-3</v>
      </c>
    </row>
    <row r="18" spans="6:9" hidden="1" x14ac:dyDescent="0.2">
      <c r="F18">
        <f t="shared" si="0"/>
        <v>3.8E-3</v>
      </c>
      <c r="G18">
        <f t="shared" si="1"/>
        <v>6.79E-3</v>
      </c>
      <c r="H18">
        <f t="shared" si="2"/>
        <v>3.8E-3</v>
      </c>
      <c r="I18">
        <f t="shared" si="3"/>
        <v>6.11E-3</v>
      </c>
    </row>
    <row r="19" spans="6:9" hidden="1" x14ac:dyDescent="0.2">
      <c r="F19">
        <f t="shared" si="0"/>
        <v>3.8E-3</v>
      </c>
      <c r="G19">
        <f t="shared" si="1"/>
        <v>6.79E-3</v>
      </c>
      <c r="H19">
        <f t="shared" si="2"/>
        <v>3.8E-3</v>
      </c>
      <c r="I19">
        <f t="shared" si="3"/>
        <v>6.11E-3</v>
      </c>
    </row>
    <row r="20" spans="6:9" hidden="1" x14ac:dyDescent="0.2">
      <c r="F20">
        <f t="shared" ref="F20:F44" si="4">+F19</f>
        <v>3.8E-3</v>
      </c>
      <c r="G20">
        <f t="shared" ref="G20:G44" si="5">+G19</f>
        <v>6.79E-3</v>
      </c>
      <c r="H20">
        <f t="shared" ref="H20:H44" si="6">+H19</f>
        <v>3.8E-3</v>
      </c>
      <c r="I20">
        <f t="shared" ref="I20:I44" si="7">+I19</f>
        <v>6.11E-3</v>
      </c>
    </row>
    <row r="21" spans="6:9" hidden="1" x14ac:dyDescent="0.2">
      <c r="F21">
        <f t="shared" si="4"/>
        <v>3.8E-3</v>
      </c>
      <c r="G21">
        <f t="shared" si="5"/>
        <v>6.79E-3</v>
      </c>
      <c r="H21">
        <f t="shared" si="6"/>
        <v>3.8E-3</v>
      </c>
      <c r="I21">
        <f t="shared" si="7"/>
        <v>6.11E-3</v>
      </c>
    </row>
    <row r="22" spans="6:9" hidden="1" x14ac:dyDescent="0.2">
      <c r="F22">
        <f t="shared" si="4"/>
        <v>3.8E-3</v>
      </c>
      <c r="G22">
        <f t="shared" si="5"/>
        <v>6.79E-3</v>
      </c>
      <c r="H22">
        <f t="shared" si="6"/>
        <v>3.8E-3</v>
      </c>
      <c r="I22">
        <f t="shared" si="7"/>
        <v>6.11E-3</v>
      </c>
    </row>
    <row r="23" spans="6:9" hidden="1" x14ac:dyDescent="0.2">
      <c r="F23">
        <f t="shared" si="4"/>
        <v>3.8E-3</v>
      </c>
      <c r="G23">
        <f t="shared" si="5"/>
        <v>6.79E-3</v>
      </c>
      <c r="H23">
        <f t="shared" si="6"/>
        <v>3.8E-3</v>
      </c>
      <c r="I23">
        <f t="shared" si="7"/>
        <v>6.11E-3</v>
      </c>
    </row>
    <row r="24" spans="6:9" hidden="1" x14ac:dyDescent="0.2">
      <c r="F24">
        <f t="shared" si="4"/>
        <v>3.8E-3</v>
      </c>
      <c r="G24">
        <f t="shared" si="5"/>
        <v>6.79E-3</v>
      </c>
      <c r="H24">
        <f t="shared" si="6"/>
        <v>3.8E-3</v>
      </c>
      <c r="I24">
        <f t="shared" si="7"/>
        <v>6.11E-3</v>
      </c>
    </row>
    <row r="25" spans="6:9" hidden="1" x14ac:dyDescent="0.2">
      <c r="F25">
        <f t="shared" si="4"/>
        <v>3.8E-3</v>
      </c>
      <c r="G25">
        <f t="shared" si="5"/>
        <v>6.79E-3</v>
      </c>
      <c r="H25">
        <f t="shared" si="6"/>
        <v>3.8E-3</v>
      </c>
      <c r="I25">
        <f t="shared" si="7"/>
        <v>6.11E-3</v>
      </c>
    </row>
    <row r="26" spans="6:9" hidden="1" x14ac:dyDescent="0.2">
      <c r="F26">
        <f t="shared" si="4"/>
        <v>3.8E-3</v>
      </c>
      <c r="G26">
        <f t="shared" si="5"/>
        <v>6.79E-3</v>
      </c>
      <c r="H26">
        <f t="shared" si="6"/>
        <v>3.8E-3</v>
      </c>
      <c r="I26">
        <f t="shared" si="7"/>
        <v>6.11E-3</v>
      </c>
    </row>
    <row r="27" spans="6:9" hidden="1" x14ac:dyDescent="0.2">
      <c r="F27">
        <f t="shared" si="4"/>
        <v>3.8E-3</v>
      </c>
      <c r="G27">
        <f t="shared" si="5"/>
        <v>6.79E-3</v>
      </c>
      <c r="H27">
        <f t="shared" si="6"/>
        <v>3.8E-3</v>
      </c>
      <c r="I27">
        <f t="shared" si="7"/>
        <v>6.11E-3</v>
      </c>
    </row>
    <row r="28" spans="6:9" ht="2.25" hidden="1" customHeight="1" x14ac:dyDescent="0.2">
      <c r="F28">
        <f t="shared" si="4"/>
        <v>3.8E-3</v>
      </c>
      <c r="G28">
        <f t="shared" si="5"/>
        <v>6.79E-3</v>
      </c>
      <c r="H28">
        <f t="shared" si="6"/>
        <v>3.8E-3</v>
      </c>
      <c r="I28">
        <f t="shared" si="7"/>
        <v>6.11E-3</v>
      </c>
    </row>
    <row r="29" spans="6:9" hidden="1" x14ac:dyDescent="0.2">
      <c r="F29">
        <f t="shared" si="4"/>
        <v>3.8E-3</v>
      </c>
      <c r="G29">
        <f t="shared" si="5"/>
        <v>6.79E-3</v>
      </c>
      <c r="H29">
        <f t="shared" si="6"/>
        <v>3.8E-3</v>
      </c>
      <c r="I29">
        <f t="shared" si="7"/>
        <v>6.11E-3</v>
      </c>
    </row>
    <row r="30" spans="6:9" hidden="1" x14ac:dyDescent="0.2">
      <c r="F30">
        <f t="shared" si="4"/>
        <v>3.8E-3</v>
      </c>
      <c r="G30">
        <f t="shared" si="5"/>
        <v>6.79E-3</v>
      </c>
      <c r="H30">
        <f t="shared" si="6"/>
        <v>3.8E-3</v>
      </c>
      <c r="I30">
        <f t="shared" si="7"/>
        <v>6.11E-3</v>
      </c>
    </row>
    <row r="31" spans="6:9" hidden="1" x14ac:dyDescent="0.2">
      <c r="F31">
        <f t="shared" si="4"/>
        <v>3.8E-3</v>
      </c>
      <c r="G31">
        <f t="shared" si="5"/>
        <v>6.79E-3</v>
      </c>
      <c r="H31">
        <f t="shared" si="6"/>
        <v>3.8E-3</v>
      </c>
      <c r="I31">
        <f t="shared" si="7"/>
        <v>6.11E-3</v>
      </c>
    </row>
    <row r="32" spans="6:9" hidden="1" x14ac:dyDescent="0.2">
      <c r="F32">
        <f t="shared" si="4"/>
        <v>3.8E-3</v>
      </c>
      <c r="G32">
        <f t="shared" si="5"/>
        <v>6.79E-3</v>
      </c>
      <c r="H32">
        <f t="shared" si="6"/>
        <v>3.8E-3</v>
      </c>
      <c r="I32">
        <f t="shared" si="7"/>
        <v>6.11E-3</v>
      </c>
    </row>
    <row r="33" spans="6:9" hidden="1" x14ac:dyDescent="0.2">
      <c r="F33">
        <f t="shared" si="4"/>
        <v>3.8E-3</v>
      </c>
      <c r="G33">
        <f t="shared" si="5"/>
        <v>6.79E-3</v>
      </c>
      <c r="H33">
        <f t="shared" si="6"/>
        <v>3.8E-3</v>
      </c>
      <c r="I33">
        <f t="shared" si="7"/>
        <v>6.11E-3</v>
      </c>
    </row>
    <row r="34" spans="6:9" hidden="1" x14ac:dyDescent="0.2">
      <c r="F34">
        <f t="shared" si="4"/>
        <v>3.8E-3</v>
      </c>
      <c r="G34">
        <f t="shared" si="5"/>
        <v>6.79E-3</v>
      </c>
      <c r="H34">
        <f t="shared" si="6"/>
        <v>3.8E-3</v>
      </c>
      <c r="I34">
        <f t="shared" si="7"/>
        <v>6.11E-3</v>
      </c>
    </row>
    <row r="35" spans="6:9" hidden="1" x14ac:dyDescent="0.2">
      <c r="F35">
        <f t="shared" si="4"/>
        <v>3.8E-3</v>
      </c>
      <c r="G35">
        <f t="shared" si="5"/>
        <v>6.79E-3</v>
      </c>
      <c r="H35">
        <f t="shared" si="6"/>
        <v>3.8E-3</v>
      </c>
      <c r="I35">
        <f t="shared" si="7"/>
        <v>6.11E-3</v>
      </c>
    </row>
    <row r="36" spans="6:9" hidden="1" x14ac:dyDescent="0.2">
      <c r="F36">
        <f t="shared" si="4"/>
        <v>3.8E-3</v>
      </c>
      <c r="G36">
        <f t="shared" si="5"/>
        <v>6.79E-3</v>
      </c>
      <c r="H36">
        <f t="shared" si="6"/>
        <v>3.8E-3</v>
      </c>
      <c r="I36">
        <f t="shared" si="7"/>
        <v>6.11E-3</v>
      </c>
    </row>
    <row r="37" spans="6:9" hidden="1" x14ac:dyDescent="0.2">
      <c r="F37">
        <f t="shared" si="4"/>
        <v>3.8E-3</v>
      </c>
      <c r="G37">
        <f t="shared" si="5"/>
        <v>6.79E-3</v>
      </c>
      <c r="H37">
        <f t="shared" si="6"/>
        <v>3.8E-3</v>
      </c>
      <c r="I37">
        <f t="shared" si="7"/>
        <v>6.11E-3</v>
      </c>
    </row>
    <row r="38" spans="6:9" hidden="1" x14ac:dyDescent="0.2">
      <c r="F38">
        <f t="shared" si="4"/>
        <v>3.8E-3</v>
      </c>
      <c r="G38">
        <f t="shared" si="5"/>
        <v>6.79E-3</v>
      </c>
      <c r="H38">
        <f t="shared" si="6"/>
        <v>3.8E-3</v>
      </c>
      <c r="I38">
        <f t="shared" si="7"/>
        <v>6.11E-3</v>
      </c>
    </row>
    <row r="39" spans="6:9" hidden="1" x14ac:dyDescent="0.2">
      <c r="F39">
        <f t="shared" si="4"/>
        <v>3.8E-3</v>
      </c>
      <c r="G39">
        <f t="shared" si="5"/>
        <v>6.79E-3</v>
      </c>
      <c r="H39">
        <f t="shared" si="6"/>
        <v>3.8E-3</v>
      </c>
      <c r="I39">
        <f t="shared" si="7"/>
        <v>6.11E-3</v>
      </c>
    </row>
    <row r="40" spans="6:9" hidden="1" x14ac:dyDescent="0.2">
      <c r="F40">
        <f t="shared" si="4"/>
        <v>3.8E-3</v>
      </c>
      <c r="G40">
        <f t="shared" si="5"/>
        <v>6.79E-3</v>
      </c>
      <c r="H40">
        <f t="shared" si="6"/>
        <v>3.8E-3</v>
      </c>
      <c r="I40">
        <f t="shared" si="7"/>
        <v>6.11E-3</v>
      </c>
    </row>
    <row r="41" spans="6:9" hidden="1" x14ac:dyDescent="0.2">
      <c r="F41">
        <f t="shared" si="4"/>
        <v>3.8E-3</v>
      </c>
      <c r="G41">
        <f t="shared" si="5"/>
        <v>6.79E-3</v>
      </c>
      <c r="H41">
        <f t="shared" si="6"/>
        <v>3.8E-3</v>
      </c>
      <c r="I41">
        <f t="shared" si="7"/>
        <v>6.11E-3</v>
      </c>
    </row>
    <row r="42" spans="6:9" hidden="1" x14ac:dyDescent="0.2">
      <c r="F42">
        <f t="shared" si="4"/>
        <v>3.8E-3</v>
      </c>
      <c r="G42">
        <f t="shared" si="5"/>
        <v>6.79E-3</v>
      </c>
      <c r="H42">
        <f t="shared" si="6"/>
        <v>3.8E-3</v>
      </c>
      <c r="I42">
        <f t="shared" si="7"/>
        <v>6.11E-3</v>
      </c>
    </row>
    <row r="43" spans="6:9" hidden="1" x14ac:dyDescent="0.2">
      <c r="F43">
        <f t="shared" si="4"/>
        <v>3.8E-3</v>
      </c>
      <c r="G43">
        <f t="shared" si="5"/>
        <v>6.79E-3</v>
      </c>
      <c r="H43">
        <f t="shared" si="6"/>
        <v>3.8E-3</v>
      </c>
      <c r="I43">
        <f t="shared" si="7"/>
        <v>6.11E-3</v>
      </c>
    </row>
    <row r="44" spans="6:9" hidden="1" x14ac:dyDescent="0.2">
      <c r="F44">
        <f t="shared" si="4"/>
        <v>3.8E-3</v>
      </c>
      <c r="G44">
        <f t="shared" si="5"/>
        <v>6.79E-3</v>
      </c>
      <c r="H44">
        <f t="shared" si="6"/>
        <v>3.8E-3</v>
      </c>
      <c r="I44">
        <f t="shared" si="7"/>
        <v>6.11E-3</v>
      </c>
    </row>
    <row r="45" spans="6:9" hidden="1" x14ac:dyDescent="0.2"/>
    <row r="46" spans="6:9" hidden="1" x14ac:dyDescent="0.2"/>
    <row r="47" spans="6:9" hidden="1" x14ac:dyDescent="0.2"/>
    <row r="48" spans="6:9" hidden="1" x14ac:dyDescent="0.2"/>
    <row r="49" spans="6:9" ht="9" customHeight="1" x14ac:dyDescent="0.2"/>
    <row r="50" spans="6:9" ht="3.75" customHeight="1" thickBot="1" x14ac:dyDescent="0.25"/>
    <row r="51" spans="6:9" ht="2.25" hidden="1" customHeight="1" thickBot="1" x14ac:dyDescent="0.25"/>
    <row r="52" spans="6:9" ht="30" customHeight="1" thickBot="1" x14ac:dyDescent="0.8">
      <c r="F52" s="177" t="s">
        <v>46</v>
      </c>
      <c r="G52" s="178"/>
      <c r="H52" s="181">
        <v>21</v>
      </c>
      <c r="I52" s="182"/>
    </row>
    <row r="53" spans="6:9" ht="31.5" hidden="1" customHeight="1" thickBot="1" x14ac:dyDescent="0.8">
      <c r="F53" s="177" t="s">
        <v>40</v>
      </c>
      <c r="G53" s="178"/>
      <c r="H53" s="181">
        <f>+H52</f>
        <v>21</v>
      </c>
      <c r="I53" s="182"/>
    </row>
    <row r="54" spans="6:9" ht="31.5" hidden="1" customHeight="1" thickBot="1" x14ac:dyDescent="0.8">
      <c r="F54" s="177" t="s">
        <v>40</v>
      </c>
      <c r="G54" s="178"/>
      <c r="H54" s="181">
        <f t="shared" ref="H54:H86" si="8">+H53</f>
        <v>21</v>
      </c>
      <c r="I54" s="182"/>
    </row>
    <row r="55" spans="6:9" ht="31.5" hidden="1" customHeight="1" thickBot="1" x14ac:dyDescent="0.8">
      <c r="F55" s="177" t="s">
        <v>40</v>
      </c>
      <c r="G55" s="178"/>
      <c r="H55" s="181">
        <f t="shared" si="8"/>
        <v>21</v>
      </c>
      <c r="I55" s="182"/>
    </row>
    <row r="56" spans="6:9" ht="31.5" hidden="1" customHeight="1" thickBot="1" x14ac:dyDescent="0.8">
      <c r="F56" s="177" t="s">
        <v>40</v>
      </c>
      <c r="G56" s="178"/>
      <c r="H56" s="181">
        <f t="shared" si="8"/>
        <v>21</v>
      </c>
      <c r="I56" s="182"/>
    </row>
    <row r="57" spans="6:9" ht="31.5" hidden="1" customHeight="1" thickBot="1" x14ac:dyDescent="0.8">
      <c r="F57" s="177" t="s">
        <v>40</v>
      </c>
      <c r="G57" s="178"/>
      <c r="H57" s="181">
        <f t="shared" si="8"/>
        <v>21</v>
      </c>
      <c r="I57" s="182"/>
    </row>
    <row r="58" spans="6:9" ht="9" hidden="1" customHeight="1" thickBot="1" x14ac:dyDescent="0.8">
      <c r="H58" s="181">
        <f t="shared" si="8"/>
        <v>21</v>
      </c>
      <c r="I58" s="182"/>
    </row>
    <row r="59" spans="6:9" ht="31.5" hidden="1" customHeight="1" thickBot="1" x14ac:dyDescent="0.8">
      <c r="H59" s="181">
        <f t="shared" si="8"/>
        <v>21</v>
      </c>
      <c r="I59" s="182"/>
    </row>
    <row r="60" spans="6:9" ht="31.5" hidden="1" customHeight="1" thickBot="1" x14ac:dyDescent="0.8">
      <c r="H60" s="181">
        <f t="shared" si="8"/>
        <v>21</v>
      </c>
      <c r="I60" s="182"/>
    </row>
    <row r="61" spans="6:9" ht="31.5" hidden="1" customHeight="1" thickBot="1" x14ac:dyDescent="0.8">
      <c r="H61" s="181">
        <f t="shared" si="8"/>
        <v>21</v>
      </c>
      <c r="I61" s="182"/>
    </row>
    <row r="62" spans="6:9" ht="31.5" hidden="1" customHeight="1" thickBot="1" x14ac:dyDescent="0.8">
      <c r="H62" s="181">
        <f t="shared" si="8"/>
        <v>21</v>
      </c>
      <c r="I62" s="182"/>
    </row>
    <row r="63" spans="6:9" ht="31.5" hidden="1" customHeight="1" thickBot="1" x14ac:dyDescent="0.8">
      <c r="H63" s="181">
        <f t="shared" si="8"/>
        <v>21</v>
      </c>
      <c r="I63" s="182"/>
    </row>
    <row r="64" spans="6:9" ht="31.5" hidden="1" customHeight="1" thickBot="1" x14ac:dyDescent="0.8">
      <c r="H64" s="181">
        <f t="shared" si="8"/>
        <v>21</v>
      </c>
      <c r="I64" s="182"/>
    </row>
    <row r="65" spans="8:9" ht="31.5" hidden="1" customHeight="1" thickBot="1" x14ac:dyDescent="0.8">
      <c r="H65" s="181">
        <f t="shared" si="8"/>
        <v>21</v>
      </c>
      <c r="I65" s="182"/>
    </row>
    <row r="66" spans="8:9" ht="19.5" hidden="1" customHeight="1" thickBot="1" x14ac:dyDescent="0.8">
      <c r="H66" s="181">
        <f t="shared" si="8"/>
        <v>21</v>
      </c>
      <c r="I66" s="182"/>
    </row>
    <row r="67" spans="8:9" ht="31.5" hidden="1" customHeight="1" thickBot="1" x14ac:dyDescent="0.8">
      <c r="H67" s="181">
        <f t="shared" si="8"/>
        <v>21</v>
      </c>
      <c r="I67" s="182"/>
    </row>
    <row r="68" spans="8:9" ht="31.5" hidden="1" customHeight="1" thickBot="1" x14ac:dyDescent="0.8">
      <c r="H68" s="181">
        <f t="shared" si="8"/>
        <v>21</v>
      </c>
      <c r="I68" s="182"/>
    </row>
    <row r="69" spans="8:9" ht="31.5" hidden="1" customHeight="1" thickBot="1" x14ac:dyDescent="0.8">
      <c r="H69" s="181">
        <f t="shared" si="8"/>
        <v>21</v>
      </c>
      <c r="I69" s="182"/>
    </row>
    <row r="70" spans="8:9" ht="31.5" hidden="1" customHeight="1" thickBot="1" x14ac:dyDescent="0.8">
      <c r="H70" s="181">
        <f t="shared" si="8"/>
        <v>21</v>
      </c>
      <c r="I70" s="182"/>
    </row>
    <row r="71" spans="8:9" ht="31.5" hidden="1" customHeight="1" thickBot="1" x14ac:dyDescent="0.8">
      <c r="H71" s="181">
        <f t="shared" si="8"/>
        <v>21</v>
      </c>
      <c r="I71" s="182"/>
    </row>
    <row r="72" spans="8:9" ht="31.5" hidden="1" customHeight="1" thickBot="1" x14ac:dyDescent="0.8">
      <c r="H72" s="181">
        <f t="shared" si="8"/>
        <v>21</v>
      </c>
      <c r="I72" s="182"/>
    </row>
    <row r="73" spans="8:9" ht="31.5" hidden="1" customHeight="1" thickBot="1" x14ac:dyDescent="0.8">
      <c r="H73" s="181">
        <f t="shared" si="8"/>
        <v>21</v>
      </c>
      <c r="I73" s="182"/>
    </row>
    <row r="74" spans="8:9" ht="31.5" hidden="1" customHeight="1" thickBot="1" x14ac:dyDescent="0.8">
      <c r="H74" s="181">
        <f t="shared" si="8"/>
        <v>21</v>
      </c>
      <c r="I74" s="182"/>
    </row>
    <row r="75" spans="8:9" ht="31.5" hidden="1" customHeight="1" thickBot="1" x14ac:dyDescent="0.8">
      <c r="H75" s="181">
        <f t="shared" si="8"/>
        <v>21</v>
      </c>
      <c r="I75" s="182"/>
    </row>
    <row r="76" spans="8:9" ht="31.5" hidden="1" customHeight="1" thickBot="1" x14ac:dyDescent="0.8">
      <c r="H76" s="181">
        <f t="shared" si="8"/>
        <v>21</v>
      </c>
      <c r="I76" s="182"/>
    </row>
    <row r="77" spans="8:9" ht="24.75" hidden="1" customHeight="1" thickBot="1" x14ac:dyDescent="0.8">
      <c r="H77" s="181">
        <f t="shared" si="8"/>
        <v>21</v>
      </c>
      <c r="I77" s="182"/>
    </row>
    <row r="78" spans="8:9" ht="31.5" hidden="1" customHeight="1" thickBot="1" x14ac:dyDescent="0.8">
      <c r="H78" s="181">
        <f t="shared" si="8"/>
        <v>21</v>
      </c>
      <c r="I78" s="182"/>
    </row>
    <row r="79" spans="8:9" ht="31.5" hidden="1" customHeight="1" thickBot="1" x14ac:dyDescent="0.8">
      <c r="H79" s="181">
        <f t="shared" si="8"/>
        <v>21</v>
      </c>
      <c r="I79" s="182"/>
    </row>
    <row r="80" spans="8:9" ht="31.5" hidden="1" customHeight="1" thickBot="1" x14ac:dyDescent="0.8">
      <c r="H80" s="181">
        <f t="shared" si="8"/>
        <v>21</v>
      </c>
      <c r="I80" s="182"/>
    </row>
    <row r="81" spans="8:9" ht="31.5" hidden="1" customHeight="1" thickBot="1" x14ac:dyDescent="0.8">
      <c r="H81" s="181">
        <f t="shared" si="8"/>
        <v>21</v>
      </c>
      <c r="I81" s="182"/>
    </row>
    <row r="82" spans="8:9" ht="31.5" hidden="1" customHeight="1" thickBot="1" x14ac:dyDescent="0.8">
      <c r="H82" s="181">
        <f t="shared" si="8"/>
        <v>21</v>
      </c>
      <c r="I82" s="182"/>
    </row>
    <row r="83" spans="8:9" ht="31.5" hidden="1" customHeight="1" thickBot="1" x14ac:dyDescent="0.8">
      <c r="H83" s="181">
        <f t="shared" si="8"/>
        <v>21</v>
      </c>
      <c r="I83" s="182"/>
    </row>
    <row r="84" spans="8:9" ht="31.5" hidden="1" customHeight="1" thickBot="1" x14ac:dyDescent="0.8">
      <c r="H84" s="181">
        <f t="shared" si="8"/>
        <v>21</v>
      </c>
      <c r="I84" s="182"/>
    </row>
    <row r="85" spans="8:9" ht="31.5" hidden="1" customHeight="1" thickBot="1" x14ac:dyDescent="0.8">
      <c r="H85" s="181">
        <f t="shared" si="8"/>
        <v>21</v>
      </c>
      <c r="I85" s="182"/>
    </row>
    <row r="86" spans="8:9" ht="31.5" hidden="1" customHeight="1" thickBot="1" x14ac:dyDescent="0.8">
      <c r="H86" s="181">
        <f t="shared" si="8"/>
        <v>21</v>
      </c>
      <c r="I86" s="182"/>
    </row>
    <row r="87" spans="8:9" ht="31.5" hidden="1" customHeight="1" x14ac:dyDescent="0.2"/>
    <row r="88" spans="8:9" ht="31.5" hidden="1" customHeight="1" x14ac:dyDescent="0.2"/>
    <row r="89" spans="8:9" ht="31.5" hidden="1" customHeight="1" x14ac:dyDescent="0.2"/>
    <row r="90" spans="8:9" ht="31.5" hidden="1" customHeight="1" x14ac:dyDescent="0.2"/>
    <row r="91" spans="8:9" ht="14.25" customHeight="1" thickBot="1" x14ac:dyDescent="0.25"/>
    <row r="92" spans="8:9" ht="31.5" hidden="1" customHeight="1" x14ac:dyDescent="0.2"/>
    <row r="93" spans="8:9" ht="31.5" hidden="1" customHeight="1" x14ac:dyDescent="0.2"/>
    <row r="94" spans="8:9" ht="31.5" hidden="1" customHeight="1" x14ac:dyDescent="0.2"/>
    <row r="95" spans="8:9" ht="31.5" hidden="1" customHeight="1" x14ac:dyDescent="0.2"/>
    <row r="96" spans="8:9" ht="31.5" hidden="1" customHeight="1" x14ac:dyDescent="0.2"/>
    <row r="97" ht="24.75" hidden="1" customHeight="1" x14ac:dyDescent="0.2"/>
    <row r="98" ht="31.5" hidden="1" customHeight="1" x14ac:dyDescent="0.2"/>
    <row r="99" ht="31.5" hidden="1" customHeight="1" x14ac:dyDescent="0.2"/>
    <row r="100" ht="31.5" hidden="1" customHeight="1" x14ac:dyDescent="0.2"/>
    <row r="101" ht="31.5" hidden="1" customHeight="1" x14ac:dyDescent="0.2"/>
    <row r="102" ht="31.5" hidden="1" customHeight="1" x14ac:dyDescent="0.2"/>
    <row r="103" ht="31.5" hidden="1" customHeight="1" x14ac:dyDescent="0.2"/>
    <row r="104" ht="31.5" hidden="1" customHeight="1" x14ac:dyDescent="0.2"/>
    <row r="105" ht="31.5" hidden="1" customHeight="1" x14ac:dyDescent="0.2"/>
    <row r="106" ht="31.5" hidden="1" customHeight="1" x14ac:dyDescent="0.2"/>
    <row r="107" ht="31.5" hidden="1" customHeight="1" x14ac:dyDescent="0.2"/>
    <row r="108" ht="31.5" hidden="1" customHeight="1" x14ac:dyDescent="0.2"/>
    <row r="109" ht="31.5" hidden="1" customHeight="1" x14ac:dyDescent="0.2"/>
    <row r="110" ht="31.5" hidden="1" customHeight="1" x14ac:dyDescent="0.2"/>
    <row r="111" ht="24.75" hidden="1" customHeight="1" x14ac:dyDescent="0.2"/>
    <row r="112" ht="31.5" hidden="1" customHeight="1" x14ac:dyDescent="0.2"/>
    <row r="113" ht="31.5" hidden="1" customHeight="1" x14ac:dyDescent="0.2"/>
    <row r="114" ht="31.5" hidden="1" customHeight="1" x14ac:dyDescent="0.2"/>
    <row r="115" ht="31.5" hidden="1" customHeight="1" x14ac:dyDescent="0.2"/>
    <row r="116" ht="31.5" hidden="1" customHeight="1" x14ac:dyDescent="0.2"/>
    <row r="117" ht="31.5" hidden="1" customHeight="1" x14ac:dyDescent="0.2"/>
    <row r="118" ht="31.5" hidden="1" customHeight="1" x14ac:dyDescent="0.2"/>
    <row r="119" ht="31.5" hidden="1" customHeight="1" x14ac:dyDescent="0.2"/>
    <row r="120" ht="31.5" hidden="1" customHeight="1" x14ac:dyDescent="0.2"/>
    <row r="121" ht="31.5" hidden="1" customHeight="1" x14ac:dyDescent="0.2"/>
    <row r="122" ht="31.5" hidden="1" customHeight="1" x14ac:dyDescent="0.2"/>
    <row r="123" ht="10.5" hidden="1" customHeight="1" x14ac:dyDescent="0.2"/>
    <row r="124" ht="31.5" hidden="1" customHeight="1" x14ac:dyDescent="0.2"/>
    <row r="125" ht="31.5" hidden="1" customHeight="1" x14ac:dyDescent="0.2"/>
    <row r="126" ht="31.5" hidden="1" customHeight="1" x14ac:dyDescent="0.2"/>
    <row r="127" ht="31.5" hidden="1" customHeight="1" x14ac:dyDescent="0.2"/>
    <row r="128" ht="31.5" hidden="1" customHeight="1" x14ac:dyDescent="0.2"/>
    <row r="129" spans="6:9" ht="31.5" hidden="1" customHeight="1" x14ac:dyDescent="0.2"/>
    <row r="130" spans="6:9" ht="31.5" hidden="1" customHeight="1" x14ac:dyDescent="0.2"/>
    <row r="131" spans="6:9" ht="31.5" hidden="1" customHeight="1" x14ac:dyDescent="0.2"/>
    <row r="132" spans="6:9" ht="31.5" hidden="1" customHeight="1" x14ac:dyDescent="0.2"/>
    <row r="133" spans="6:9" ht="27.75" customHeight="1" thickBot="1" x14ac:dyDescent="0.8">
      <c r="F133" s="177" t="s">
        <v>48</v>
      </c>
      <c r="G133" s="178"/>
      <c r="H133" s="179">
        <v>42417</v>
      </c>
      <c r="I133" s="180"/>
    </row>
    <row r="134" spans="6:9" ht="0.75" hidden="1" customHeight="1" thickBot="1" x14ac:dyDescent="0.8">
      <c r="F134" s="177" t="s">
        <v>47</v>
      </c>
      <c r="G134" s="178"/>
      <c r="H134" s="179">
        <f>+H133</f>
        <v>42417</v>
      </c>
      <c r="I134" s="180"/>
    </row>
    <row r="135" spans="6:9" ht="29.25" hidden="1" customHeight="1" thickBot="1" x14ac:dyDescent="0.8">
      <c r="F135" s="177" t="s">
        <v>47</v>
      </c>
      <c r="G135" s="178"/>
      <c r="H135" s="179">
        <f t="shared" ref="H135:H154" si="9">+H134</f>
        <v>42417</v>
      </c>
      <c r="I135" s="180"/>
    </row>
    <row r="136" spans="6:9" ht="29.25" hidden="1" customHeight="1" thickBot="1" x14ac:dyDescent="0.8">
      <c r="F136" s="177" t="s">
        <v>47</v>
      </c>
      <c r="G136" s="178"/>
      <c r="H136" s="179">
        <f t="shared" si="9"/>
        <v>42417</v>
      </c>
      <c r="I136" s="180"/>
    </row>
    <row r="137" spans="6:9" ht="29.25" hidden="1" customHeight="1" thickBot="1" x14ac:dyDescent="0.8">
      <c r="F137" s="177" t="s">
        <v>47</v>
      </c>
      <c r="G137" s="178"/>
      <c r="H137" s="179">
        <f t="shared" si="9"/>
        <v>42417</v>
      </c>
      <c r="I137" s="180"/>
    </row>
    <row r="138" spans="6:9" ht="29.25" hidden="1" customHeight="1" thickBot="1" x14ac:dyDescent="0.8">
      <c r="F138" s="177" t="s">
        <v>47</v>
      </c>
      <c r="G138" s="178"/>
      <c r="H138" s="179">
        <f t="shared" si="9"/>
        <v>42417</v>
      </c>
      <c r="I138" s="180"/>
    </row>
    <row r="139" spans="6:9" ht="2.25" hidden="1" customHeight="1" thickBot="1" x14ac:dyDescent="0.8">
      <c r="F139" s="177" t="s">
        <v>47</v>
      </c>
      <c r="G139" s="178"/>
      <c r="H139" s="179">
        <f t="shared" si="9"/>
        <v>42417</v>
      </c>
      <c r="I139" s="180"/>
    </row>
    <row r="140" spans="6:9" ht="29.25" hidden="1" customHeight="1" thickBot="1" x14ac:dyDescent="0.8">
      <c r="F140" s="177" t="s">
        <v>47</v>
      </c>
      <c r="G140" s="178"/>
      <c r="H140" s="179">
        <f t="shared" si="9"/>
        <v>42417</v>
      </c>
      <c r="I140" s="180"/>
    </row>
    <row r="141" spans="6:9" ht="29.25" hidden="1" customHeight="1" thickBot="1" x14ac:dyDescent="0.8">
      <c r="F141" s="177" t="s">
        <v>47</v>
      </c>
      <c r="G141" s="178"/>
      <c r="H141" s="179">
        <f t="shared" si="9"/>
        <v>42417</v>
      </c>
      <c r="I141" s="180"/>
    </row>
    <row r="142" spans="6:9" ht="29.25" hidden="1" customHeight="1" thickBot="1" x14ac:dyDescent="0.8">
      <c r="F142" s="177" t="s">
        <v>47</v>
      </c>
      <c r="G142" s="178"/>
      <c r="H142" s="179">
        <f t="shared" si="9"/>
        <v>42417</v>
      </c>
      <c r="I142" s="180"/>
    </row>
    <row r="143" spans="6:9" ht="29.25" hidden="1" customHeight="1" thickBot="1" x14ac:dyDescent="0.8">
      <c r="F143" s="177" t="s">
        <v>47</v>
      </c>
      <c r="G143" s="178"/>
      <c r="H143" s="179">
        <f t="shared" si="9"/>
        <v>42417</v>
      </c>
      <c r="I143" s="180"/>
    </row>
    <row r="144" spans="6:9" ht="29.25" hidden="1" customHeight="1" thickBot="1" x14ac:dyDescent="0.8">
      <c r="F144" s="177" t="s">
        <v>47</v>
      </c>
      <c r="G144" s="178"/>
      <c r="H144" s="179">
        <f t="shared" si="9"/>
        <v>42417</v>
      </c>
      <c r="I144" s="180"/>
    </row>
    <row r="145" spans="6:9" ht="29.25" hidden="1" customHeight="1" thickBot="1" x14ac:dyDescent="0.8">
      <c r="F145" s="177" t="s">
        <v>47</v>
      </c>
      <c r="G145" s="178"/>
      <c r="H145" s="179">
        <f t="shared" si="9"/>
        <v>42417</v>
      </c>
      <c r="I145" s="180"/>
    </row>
    <row r="146" spans="6:9" ht="29.25" hidden="1" customHeight="1" thickBot="1" x14ac:dyDescent="0.8">
      <c r="F146" s="177" t="s">
        <v>47</v>
      </c>
      <c r="G146" s="178"/>
      <c r="H146" s="179">
        <f t="shared" si="9"/>
        <v>42417</v>
      </c>
      <c r="I146" s="180"/>
    </row>
    <row r="147" spans="6:9" ht="28.5" hidden="1" customHeight="1" thickBot="1" x14ac:dyDescent="0.8">
      <c r="F147" s="177" t="s">
        <v>47</v>
      </c>
      <c r="G147" s="178"/>
      <c r="H147" s="179">
        <f t="shared" si="9"/>
        <v>42417</v>
      </c>
      <c r="I147" s="180"/>
    </row>
    <row r="148" spans="6:9" ht="29.25" hidden="1" customHeight="1" thickBot="1" x14ac:dyDescent="0.8">
      <c r="F148" s="177" t="s">
        <v>47</v>
      </c>
      <c r="G148" s="178"/>
      <c r="H148" s="179">
        <f t="shared" si="9"/>
        <v>42417</v>
      </c>
      <c r="I148" s="180"/>
    </row>
    <row r="149" spans="6:9" ht="29.25" hidden="1" customHeight="1" thickBot="1" x14ac:dyDescent="0.8">
      <c r="F149" s="177" t="s">
        <v>47</v>
      </c>
      <c r="G149" s="178"/>
      <c r="H149" s="179">
        <f t="shared" si="9"/>
        <v>42417</v>
      </c>
      <c r="I149" s="180"/>
    </row>
    <row r="150" spans="6:9" ht="29.25" hidden="1" customHeight="1" thickBot="1" x14ac:dyDescent="0.8">
      <c r="F150" s="177" t="s">
        <v>47</v>
      </c>
      <c r="G150" s="178"/>
      <c r="H150" s="179">
        <f t="shared" si="9"/>
        <v>42417</v>
      </c>
      <c r="I150" s="180"/>
    </row>
    <row r="151" spans="6:9" ht="29.25" hidden="1" customHeight="1" thickBot="1" x14ac:dyDescent="0.8">
      <c r="F151" s="177" t="s">
        <v>47</v>
      </c>
      <c r="G151" s="178"/>
      <c r="H151" s="179">
        <f t="shared" si="9"/>
        <v>42417</v>
      </c>
      <c r="I151" s="180"/>
    </row>
    <row r="152" spans="6:9" ht="29.25" hidden="1" customHeight="1" thickBot="1" x14ac:dyDescent="0.8">
      <c r="F152" s="177" t="s">
        <v>47</v>
      </c>
      <c r="G152" s="178"/>
      <c r="H152" s="179">
        <f t="shared" si="9"/>
        <v>42417</v>
      </c>
      <c r="I152" s="180"/>
    </row>
    <row r="153" spans="6:9" ht="29.25" hidden="1" customHeight="1" thickBot="1" x14ac:dyDescent="0.8">
      <c r="F153" s="177" t="s">
        <v>47</v>
      </c>
      <c r="G153" s="178"/>
      <c r="H153" s="179">
        <f t="shared" si="9"/>
        <v>42417</v>
      </c>
      <c r="I153" s="180"/>
    </row>
    <row r="154" spans="6:9" ht="29.25" hidden="1" customHeight="1" thickBot="1" x14ac:dyDescent="0.8">
      <c r="F154" s="177" t="s">
        <v>47</v>
      </c>
      <c r="G154" s="178"/>
      <c r="H154" s="179">
        <f t="shared" si="9"/>
        <v>42417</v>
      </c>
      <c r="I154" s="180"/>
    </row>
    <row r="155" spans="6:9" hidden="1" x14ac:dyDescent="0.2"/>
    <row r="156" spans="6:9" hidden="1" x14ac:dyDescent="0.2"/>
    <row r="157" spans="6:9" hidden="1" x14ac:dyDescent="0.2"/>
    <row r="158" spans="6:9" hidden="1" x14ac:dyDescent="0.2"/>
    <row r="159" spans="6:9" hidden="1" x14ac:dyDescent="0.2"/>
    <row r="160" spans="6:9" ht="9" customHeight="1" x14ac:dyDescent="0.2"/>
    <row r="161" spans="2:15" ht="0.75" hidden="1" customHeight="1" x14ac:dyDescent="0.2"/>
    <row r="162" spans="2:15" ht="3.75" customHeight="1" thickBot="1" x14ac:dyDescent="0.25"/>
    <row r="163" spans="2:15" x14ac:dyDescent="0.2">
      <c r="B163" s="190" t="s">
        <v>58</v>
      </c>
      <c r="C163" s="191"/>
      <c r="D163" s="191"/>
      <c r="E163" s="191"/>
      <c r="F163" s="191"/>
      <c r="G163" s="191"/>
      <c r="H163" s="191"/>
      <c r="I163" s="191"/>
      <c r="J163" s="191"/>
      <c r="K163" s="191"/>
      <c r="L163" s="191"/>
      <c r="M163" s="191"/>
      <c r="N163" s="191"/>
      <c r="O163" s="192"/>
    </row>
    <row r="164" spans="2:15" ht="57" customHeight="1" x14ac:dyDescent="0.2">
      <c r="B164" s="193"/>
      <c r="C164" s="194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5"/>
    </row>
    <row r="165" spans="2:15" ht="54" customHeight="1" x14ac:dyDescent="0.2">
      <c r="B165" s="193"/>
      <c r="C165" s="194"/>
      <c r="D165" s="194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5"/>
    </row>
    <row r="166" spans="2:15" x14ac:dyDescent="0.2">
      <c r="B166" s="193"/>
      <c r="C166" s="194"/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5"/>
    </row>
    <row r="167" spans="2:15" ht="29.25" customHeight="1" thickBot="1" x14ac:dyDescent="0.25">
      <c r="B167" s="196"/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8"/>
    </row>
    <row r="168" spans="2:15" ht="15" thickBot="1" x14ac:dyDescent="0.25"/>
    <row r="169" spans="2:15" ht="23.25" thickBot="1" x14ac:dyDescent="0.6">
      <c r="D169" s="199" t="s">
        <v>23</v>
      </c>
      <c r="E169" s="200"/>
      <c r="F169" s="200"/>
      <c r="G169" s="200"/>
      <c r="H169" s="200"/>
      <c r="I169" s="200"/>
      <c r="J169" s="200"/>
      <c r="K169" s="201"/>
    </row>
  </sheetData>
  <sheetProtection formatColumns="0"/>
  <mergeCells count="90">
    <mergeCell ref="D169:K169"/>
    <mergeCell ref="H82:I82"/>
    <mergeCell ref="H83:I83"/>
    <mergeCell ref="H84:I84"/>
    <mergeCell ref="H85:I85"/>
    <mergeCell ref="H86:I86"/>
    <mergeCell ref="F134:G134"/>
    <mergeCell ref="H134:I134"/>
    <mergeCell ref="F135:G135"/>
    <mergeCell ref="H135:I135"/>
    <mergeCell ref="F136:G136"/>
    <mergeCell ref="H136:I136"/>
    <mergeCell ref="F137:G137"/>
    <mergeCell ref="H137:I137"/>
    <mergeCell ref="F138:G138"/>
    <mergeCell ref="F144:G144"/>
    <mergeCell ref="H78:I78"/>
    <mergeCell ref="H79:I79"/>
    <mergeCell ref="H80:I80"/>
    <mergeCell ref="H81:I81"/>
    <mergeCell ref="B163:O167"/>
    <mergeCell ref="H138:I138"/>
    <mergeCell ref="F139:G139"/>
    <mergeCell ref="H139:I139"/>
    <mergeCell ref="F140:G140"/>
    <mergeCell ref="H140:I140"/>
    <mergeCell ref="F141:G141"/>
    <mergeCell ref="H141:I141"/>
    <mergeCell ref="F142:G142"/>
    <mergeCell ref="H142:I142"/>
    <mergeCell ref="F143:G143"/>
    <mergeCell ref="H143:I143"/>
    <mergeCell ref="H73:I73"/>
    <mergeCell ref="H74:I74"/>
    <mergeCell ref="H75:I75"/>
    <mergeCell ref="H76:I76"/>
    <mergeCell ref="H77:I77"/>
    <mergeCell ref="H68:I68"/>
    <mergeCell ref="H69:I69"/>
    <mergeCell ref="H70:I70"/>
    <mergeCell ref="H71:I71"/>
    <mergeCell ref="H72:I72"/>
    <mergeCell ref="H52:I52"/>
    <mergeCell ref="F4:G4"/>
    <mergeCell ref="H4:I4"/>
    <mergeCell ref="F3:I3"/>
    <mergeCell ref="F52:G52"/>
    <mergeCell ref="F53:G53"/>
    <mergeCell ref="H53:I53"/>
    <mergeCell ref="F54:G54"/>
    <mergeCell ref="H54:I54"/>
    <mergeCell ref="F55:G55"/>
    <mergeCell ref="H55:I55"/>
    <mergeCell ref="F56:G56"/>
    <mergeCell ref="H56:I56"/>
    <mergeCell ref="F57:G57"/>
    <mergeCell ref="F133:G133"/>
    <mergeCell ref="H133:I133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144:I144"/>
    <mergeCell ref="F145:G145"/>
    <mergeCell ref="H145:I145"/>
    <mergeCell ref="F146:G146"/>
    <mergeCell ref="H146:I146"/>
    <mergeCell ref="F147:G147"/>
    <mergeCell ref="H147:I147"/>
    <mergeCell ref="F148:G148"/>
    <mergeCell ref="H148:I148"/>
    <mergeCell ref="F149:G149"/>
    <mergeCell ref="H149:I149"/>
    <mergeCell ref="F153:G153"/>
    <mergeCell ref="H153:I153"/>
    <mergeCell ref="F154:G154"/>
    <mergeCell ref="H154:I154"/>
    <mergeCell ref="F150:G150"/>
    <mergeCell ref="H150:I150"/>
    <mergeCell ref="F151:G151"/>
    <mergeCell ref="H151:I151"/>
    <mergeCell ref="F152:G152"/>
    <mergeCell ref="H152:I1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W24"/>
  <sheetViews>
    <sheetView rightToLeft="1" zoomScale="80" zoomScaleNormal="80" workbookViewId="0">
      <selection activeCell="B4" sqref="B4:C9"/>
    </sheetView>
  </sheetViews>
  <sheetFormatPr defaultColWidth="9" defaultRowHeight="22.5" x14ac:dyDescent="0.55000000000000004"/>
  <cols>
    <col min="1" max="1" width="1.75" style="1" customWidth="1"/>
    <col min="2" max="2" width="12.875" style="2" customWidth="1"/>
    <col min="3" max="3" width="6.375" style="2" customWidth="1"/>
    <col min="4" max="4" width="10.125" style="2" hidden="1" customWidth="1"/>
    <col min="5" max="5" width="12.875" style="2" hidden="1" customWidth="1"/>
    <col min="6" max="6" width="8.625" style="2" customWidth="1"/>
    <col min="7" max="7" width="10" style="2" customWidth="1"/>
    <col min="8" max="8" width="12" style="2" hidden="1" customWidth="1"/>
    <col min="9" max="9" width="8.625" style="2" customWidth="1"/>
    <col min="10" max="10" width="8.75" style="2" customWidth="1"/>
    <col min="11" max="11" width="8.75" style="2" hidden="1" customWidth="1"/>
    <col min="12" max="13" width="8.25" style="2" customWidth="1"/>
    <col min="14" max="14" width="6.875" style="2" hidden="1" customWidth="1"/>
    <col min="15" max="15" width="2.625" style="2" hidden="1" customWidth="1"/>
    <col min="16" max="16" width="0.625" style="2" hidden="1" customWidth="1"/>
    <col min="17" max="18" width="9.25" style="2" customWidth="1"/>
    <col min="19" max="19" width="11.25" style="2" hidden="1" customWidth="1"/>
    <col min="20" max="20" width="0.875" style="2" hidden="1" customWidth="1"/>
    <col min="21" max="21" width="15.125" style="2" customWidth="1"/>
    <col min="22" max="22" width="8.625" style="2" customWidth="1"/>
    <col min="23" max="23" width="8.75" style="2" customWidth="1"/>
    <col min="24" max="24" width="11.125" style="2" hidden="1" customWidth="1"/>
    <col min="25" max="26" width="8.75" style="2" customWidth="1"/>
    <col min="27" max="27" width="10" style="2" hidden="1" customWidth="1"/>
    <col min="28" max="28" width="8.75" style="2" customWidth="1"/>
    <col min="29" max="29" width="8.375" style="2" customWidth="1"/>
    <col min="30" max="30" width="12.75" style="2" hidden="1" customWidth="1"/>
    <col min="31" max="31" width="0.125" style="2" hidden="1" customWidth="1"/>
    <col min="32" max="32" width="9.25" style="2" customWidth="1"/>
    <col min="33" max="34" width="9.875" style="2" customWidth="1"/>
    <col min="35" max="35" width="9" style="2" customWidth="1"/>
    <col min="36" max="36" width="9.625" style="2" customWidth="1"/>
    <col min="37" max="37" width="8.375" style="2" customWidth="1"/>
    <col min="38" max="38" width="7.25" style="2" customWidth="1"/>
    <col min="39" max="39" width="7.625" style="2" customWidth="1"/>
    <col min="40" max="40" width="8.625" style="2" customWidth="1"/>
    <col min="41" max="41" width="17.875" style="2" hidden="1" customWidth="1"/>
    <col min="42" max="42" width="14.75" style="2" hidden="1" customWidth="1"/>
    <col min="43" max="43" width="17" style="2" customWidth="1"/>
    <col min="44" max="44" width="14.375" style="2" customWidth="1"/>
    <col min="45" max="45" width="6.625" style="2" customWidth="1"/>
    <col min="46" max="47" width="11.625" style="2" hidden="1" customWidth="1"/>
    <col min="48" max="48" width="18.75" style="2" hidden="1" customWidth="1"/>
    <col min="49" max="49" width="5.625" style="2" hidden="1" customWidth="1"/>
    <col min="50" max="16384" width="9" style="1"/>
  </cols>
  <sheetData>
    <row r="1" spans="2:49" ht="12" customHeight="1" thickBot="1" x14ac:dyDescent="0.6"/>
    <row r="2" spans="2:49" ht="23.25" customHeight="1" thickBot="1" x14ac:dyDescent="0.6">
      <c r="B2" s="258" t="s">
        <v>25</v>
      </c>
      <c r="C2" s="260" t="s">
        <v>34</v>
      </c>
      <c r="D2" s="225" t="s">
        <v>32</v>
      </c>
      <c r="E2" s="262" t="s">
        <v>33</v>
      </c>
      <c r="F2" s="244" t="s">
        <v>5</v>
      </c>
      <c r="G2" s="245"/>
      <c r="H2" s="246"/>
      <c r="I2" s="244" t="s">
        <v>6</v>
      </c>
      <c r="J2" s="245"/>
      <c r="K2" s="246"/>
      <c r="L2" s="244" t="s">
        <v>7</v>
      </c>
      <c r="M2" s="245"/>
      <c r="N2" s="246"/>
      <c r="O2" s="247" t="s">
        <v>36</v>
      </c>
      <c r="P2" s="248" t="s">
        <v>37</v>
      </c>
      <c r="Q2" s="249" t="s">
        <v>50</v>
      </c>
      <c r="R2" s="251" t="s">
        <v>49</v>
      </c>
      <c r="S2" s="219" t="s">
        <v>1</v>
      </c>
      <c r="T2" s="219" t="s">
        <v>24</v>
      </c>
      <c r="U2" s="253" t="s">
        <v>53</v>
      </c>
      <c r="V2" s="255" t="s">
        <v>8</v>
      </c>
      <c r="W2" s="256"/>
      <c r="X2" s="257"/>
      <c r="Y2" s="255" t="s">
        <v>9</v>
      </c>
      <c r="Z2" s="256"/>
      <c r="AA2" s="257"/>
      <c r="AB2" s="255" t="s">
        <v>10</v>
      </c>
      <c r="AC2" s="256"/>
      <c r="AD2" s="257"/>
      <c r="AE2" s="243" t="s">
        <v>39</v>
      </c>
      <c r="AF2" s="230" t="s">
        <v>15</v>
      </c>
      <c r="AG2" s="231"/>
      <c r="AH2" s="232" t="s">
        <v>19</v>
      </c>
      <c r="AI2" s="233"/>
      <c r="AJ2" s="234" t="s">
        <v>13</v>
      </c>
      <c r="AK2" s="235"/>
      <c r="AL2" s="236"/>
      <c r="AM2" s="237" t="s">
        <v>57</v>
      </c>
      <c r="AN2" s="239" t="s">
        <v>55</v>
      </c>
      <c r="AO2" s="241" t="s">
        <v>0</v>
      </c>
      <c r="AP2" s="219" t="s">
        <v>21</v>
      </c>
      <c r="AQ2" s="221" t="s">
        <v>54</v>
      </c>
      <c r="AR2" s="223" t="s">
        <v>51</v>
      </c>
      <c r="AS2" s="225" t="s">
        <v>35</v>
      </c>
      <c r="AT2" s="227" t="s">
        <v>44</v>
      </c>
      <c r="AU2" s="223" t="s">
        <v>38</v>
      </c>
      <c r="AV2" s="202" t="s">
        <v>45</v>
      </c>
      <c r="AW2" s="202" t="s">
        <v>41</v>
      </c>
    </row>
    <row r="3" spans="2:49" ht="43.5" customHeight="1" thickBot="1" x14ac:dyDescent="0.6">
      <c r="B3" s="259"/>
      <c r="C3" s="261"/>
      <c r="D3" s="226"/>
      <c r="E3" s="263"/>
      <c r="F3" s="119" t="s">
        <v>12</v>
      </c>
      <c r="G3" s="120" t="s">
        <v>22</v>
      </c>
      <c r="H3" s="121" t="s">
        <v>43</v>
      </c>
      <c r="I3" s="113" t="s">
        <v>12</v>
      </c>
      <c r="J3" s="114" t="s">
        <v>22</v>
      </c>
      <c r="K3" s="115" t="s">
        <v>43</v>
      </c>
      <c r="L3" s="107" t="s">
        <v>12</v>
      </c>
      <c r="M3" s="108" t="s">
        <v>22</v>
      </c>
      <c r="N3" s="109" t="s">
        <v>43</v>
      </c>
      <c r="O3" s="247"/>
      <c r="P3" s="248"/>
      <c r="Q3" s="250"/>
      <c r="R3" s="252"/>
      <c r="S3" s="220"/>
      <c r="T3" s="220"/>
      <c r="U3" s="254"/>
      <c r="V3" s="134" t="s">
        <v>11</v>
      </c>
      <c r="W3" s="135" t="s">
        <v>22</v>
      </c>
      <c r="X3" s="136" t="s">
        <v>42</v>
      </c>
      <c r="Y3" s="129" t="s">
        <v>12</v>
      </c>
      <c r="Z3" s="130" t="s">
        <v>22</v>
      </c>
      <c r="AA3" s="131" t="s">
        <v>42</v>
      </c>
      <c r="AB3" s="124" t="s">
        <v>12</v>
      </c>
      <c r="AC3" s="125" t="s">
        <v>22</v>
      </c>
      <c r="AD3" s="126" t="s">
        <v>42</v>
      </c>
      <c r="AE3" s="243"/>
      <c r="AF3" s="28" t="s">
        <v>16</v>
      </c>
      <c r="AG3" s="141" t="s">
        <v>18</v>
      </c>
      <c r="AH3" s="49" t="s">
        <v>20</v>
      </c>
      <c r="AI3" s="147" t="s">
        <v>17</v>
      </c>
      <c r="AJ3" s="163" t="s">
        <v>14</v>
      </c>
      <c r="AK3" s="158" t="s">
        <v>4</v>
      </c>
      <c r="AL3" s="162" t="s">
        <v>56</v>
      </c>
      <c r="AM3" s="238"/>
      <c r="AN3" s="240"/>
      <c r="AO3" s="242"/>
      <c r="AP3" s="220"/>
      <c r="AQ3" s="222"/>
      <c r="AR3" s="224"/>
      <c r="AS3" s="226"/>
      <c r="AT3" s="228"/>
      <c r="AU3" s="229"/>
      <c r="AV3" s="203"/>
      <c r="AW3" s="204"/>
    </row>
    <row r="4" spans="2:49" ht="23.25" thickBot="1" x14ac:dyDescent="0.6">
      <c r="B4" s="137"/>
      <c r="C4" s="58"/>
      <c r="D4" s="139">
        <f>+IF(C4=2,+'ورود اطلاعات اصلی'!H6,+'ورود اطلاعات اصلی'!F6)</f>
        <v>3.8E-3</v>
      </c>
      <c r="E4" s="139">
        <f>+IF(C4=2,+'ورود اطلاعات اصلی'!I6,+'ورود اطلاعات اصلی'!G6)</f>
        <v>6.79E-3</v>
      </c>
      <c r="F4" s="116"/>
      <c r="G4" s="117"/>
      <c r="H4" s="118"/>
      <c r="I4" s="110"/>
      <c r="J4" s="111"/>
      <c r="K4" s="112"/>
      <c r="L4" s="104"/>
      <c r="M4" s="105"/>
      <c r="N4" s="106">
        <v>42410</v>
      </c>
      <c r="O4" s="83">
        <v>36971</v>
      </c>
      <c r="P4" s="94" t="e">
        <f>+(_xlfn.DAYS(H4, O4)*F4+_xlfn.DAYS(K4, O4)*I4+_xlfn.DAYS(N4, O4)*L4)/(F4+I4+L4)</f>
        <v>#DIV/0!</v>
      </c>
      <c r="Q4" s="15">
        <f t="shared" ref="Q4:Q21" si="0">+F4+I4+L4</f>
        <v>0</v>
      </c>
      <c r="R4" s="4">
        <f t="shared" ref="R4:R21" si="1">+IF(Q4=0,0,(F4*G4+I4*J4+L4*M4)/Q4)</f>
        <v>0</v>
      </c>
      <c r="S4" s="5">
        <f>+Q4*R4</f>
        <v>0</v>
      </c>
      <c r="T4" s="5">
        <f t="shared" ref="T4:T21" si="2">+S4*D4</f>
        <v>0</v>
      </c>
      <c r="U4" s="16">
        <f>+T4+S4</f>
        <v>0</v>
      </c>
      <c r="V4" s="29"/>
      <c r="W4" s="132"/>
      <c r="X4" s="133"/>
      <c r="Y4" s="30"/>
      <c r="Z4" s="127"/>
      <c r="AA4" s="128"/>
      <c r="AB4" s="31"/>
      <c r="AC4" s="122"/>
      <c r="AD4" s="123"/>
      <c r="AE4" s="140" t="e">
        <f>+(_xlfn.DAYS(X4, O4)*V4+_xlfn.DAYS(AA4, O4)*Y4+_xlfn.DAYS(AD4, O4)*AB4+_xlfn.DAYS(AT4, O4)*AJ4)/(V4+Y4+AB4+AJ4)</f>
        <v>#DIV/0!</v>
      </c>
      <c r="AF4" s="27"/>
      <c r="AG4" s="142"/>
      <c r="AH4" s="24"/>
      <c r="AI4" s="148"/>
      <c r="AJ4" s="164">
        <f t="shared" ref="AJ4:AJ21" si="3">+Q4-V4-Y4-AB4+(AH4*AI4/100)</f>
        <v>0</v>
      </c>
      <c r="AK4" s="159"/>
      <c r="AL4" s="167">
        <f>+((AK4*AJ4)*(1-E4))/1000000</f>
        <v>0</v>
      </c>
      <c r="AM4" s="155" t="str">
        <f>+IF(AL4=0,"",AL4/$AL$22)</f>
        <v/>
      </c>
      <c r="AN4" s="151">
        <f>+IF(AJ4=0, 0, (((U4/(1-E4))-AG4*AF4-AC4*AB4-Z4*Y4-W4*V4)/AJ4))</f>
        <v>0</v>
      </c>
      <c r="AO4" s="7">
        <f t="shared" ref="AO4:AO21" si="4">+AC4*AB4+Z4*Y4+W4*V4+AJ4*AK4</f>
        <v>0</v>
      </c>
      <c r="AP4" s="5">
        <f t="shared" ref="AP4:AP21" si="5">+AO4*E4</f>
        <v>0</v>
      </c>
      <c r="AQ4" s="6">
        <f>+AO4-AP4</f>
        <v>0</v>
      </c>
      <c r="AR4" s="88">
        <f t="shared" ref="AR4:AR21" si="6">+(AF4*AG4+AQ4)-U4</f>
        <v>0</v>
      </c>
      <c r="AS4" s="146">
        <f>+IF(U4&gt;0, 100*AR4/U4, 0)</f>
        <v>0</v>
      </c>
      <c r="AT4" s="103">
        <f>+'ورود اطلاعات اصلی'!H133</f>
        <v>42417</v>
      </c>
      <c r="AU4" s="97">
        <f>+IF(F4&gt;0, AE4-P4, 0)</f>
        <v>0</v>
      </c>
      <c r="AV4" s="98">
        <f>+(U4+U4*AU4*'ورود اطلاعات اصلی'!H52/36500)</f>
        <v>0</v>
      </c>
      <c r="AW4" s="100">
        <f>+AQ4-AV4</f>
        <v>0</v>
      </c>
    </row>
    <row r="5" spans="2:49" ht="23.25" thickBot="1" x14ac:dyDescent="0.6">
      <c r="B5" s="137"/>
      <c r="C5" s="58"/>
      <c r="D5" s="139">
        <f>+IF(C5=2,+'ورود اطلاعات اصلی'!H7,+'ورود اطلاعات اصلی'!F7)</f>
        <v>3.8E-3</v>
      </c>
      <c r="E5" s="139">
        <f>+IF(C5=2,+'ورود اطلاعات اصلی'!I7,+'ورود اطلاعات اصلی'!G7)</f>
        <v>6.79E-3</v>
      </c>
      <c r="F5" s="38"/>
      <c r="G5" s="61"/>
      <c r="H5" s="77"/>
      <c r="I5" s="39"/>
      <c r="J5" s="62"/>
      <c r="K5" s="79"/>
      <c r="L5" s="40"/>
      <c r="M5" s="63"/>
      <c r="N5" s="81"/>
      <c r="O5" s="83">
        <v>36971</v>
      </c>
      <c r="P5" s="94" t="e">
        <f t="shared" ref="P5:P21" si="7">+(_xlfn.DAYS(H5, O5)*F5+_xlfn.DAYS(K5, O5)*I5+_xlfn.DAYS(N5, O5)*L5)/(F5+I5+L5)</f>
        <v>#DIV/0!</v>
      </c>
      <c r="Q5" s="17">
        <f t="shared" si="0"/>
        <v>0</v>
      </c>
      <c r="R5" s="8">
        <f t="shared" si="1"/>
        <v>0</v>
      </c>
      <c r="S5" s="9">
        <f t="shared" ref="S5:S21" si="8">+Q5*R5</f>
        <v>0</v>
      </c>
      <c r="T5" s="5">
        <f t="shared" si="2"/>
        <v>0</v>
      </c>
      <c r="U5" s="18">
        <f t="shared" ref="U5:U21" si="9">+T5+S5</f>
        <v>0</v>
      </c>
      <c r="V5" s="32"/>
      <c r="W5" s="67"/>
      <c r="X5" s="84"/>
      <c r="Y5" s="33"/>
      <c r="Z5" s="68"/>
      <c r="AA5" s="86"/>
      <c r="AB5" s="34"/>
      <c r="AC5" s="69"/>
      <c r="AD5" s="92"/>
      <c r="AE5" s="140" t="e">
        <f t="shared" ref="AE5:AE21" si="10">+(_xlfn.DAYS(X5, O5)*V5+_xlfn.DAYS(AA5, O5)*Y5+_xlfn.DAYS(AD5, O5)*AB5+_xlfn.DAYS(AT5, O5)*AJ5)/(V5+Y5+AB5+AJ5)</f>
        <v>#DIV/0!</v>
      </c>
      <c r="AF5" s="3"/>
      <c r="AG5" s="143"/>
      <c r="AH5" s="25"/>
      <c r="AI5" s="149"/>
      <c r="AJ5" s="165">
        <f t="shared" si="3"/>
        <v>0</v>
      </c>
      <c r="AK5" s="160"/>
      <c r="AL5" s="167">
        <f t="shared" ref="AL5:AL21" si="11">+((AK5*AJ5)*(1-E5))/1000000</f>
        <v>0</v>
      </c>
      <c r="AM5" s="155" t="str">
        <f t="shared" ref="AM5:AM21" si="12">+IF(AL5=0,"",AL5/$AL$22)</f>
        <v/>
      </c>
      <c r="AN5" s="151">
        <f t="shared" ref="AN5:AN21" si="13">+IF(AJ5=0, 0, (((U5/(1-E5))-AG5*AF5-AC5*AB5-Z5*Y5-W5*V5)/AJ5))</f>
        <v>0</v>
      </c>
      <c r="AO5" s="7">
        <f t="shared" si="4"/>
        <v>0</v>
      </c>
      <c r="AP5" s="5">
        <f t="shared" si="5"/>
        <v>0</v>
      </c>
      <c r="AQ5" s="10">
        <f t="shared" ref="AQ5:AQ21" si="14">+AO5-AP5</f>
        <v>0</v>
      </c>
      <c r="AR5" s="88">
        <f t="shared" si="6"/>
        <v>0</v>
      </c>
      <c r="AS5" s="146">
        <f t="shared" ref="AS5:AS22" si="15">+IF(U5&gt;0, 100*AR5/U5, 0)</f>
        <v>0</v>
      </c>
      <c r="AT5" s="103">
        <f>+'ورود اطلاعات اصلی'!H134</f>
        <v>42417</v>
      </c>
      <c r="AU5" s="97">
        <f t="shared" ref="AU5:AU21" si="16">+IF(F5&gt;0, AE5-P5, 0)</f>
        <v>0</v>
      </c>
      <c r="AV5" s="98">
        <f>+(U5+U5*AU5*'ورود اطلاعات اصلی'!H53/36500)</f>
        <v>0</v>
      </c>
      <c r="AW5" s="100">
        <f t="shared" ref="AW5:AW21" si="17">+AQ5-AV5</f>
        <v>0</v>
      </c>
    </row>
    <row r="6" spans="2:49" ht="23.25" thickBot="1" x14ac:dyDescent="0.6">
      <c r="B6" s="137"/>
      <c r="C6" s="58"/>
      <c r="D6" s="139">
        <f>+IF(C6=2,+'ورود اطلاعات اصلی'!H8,+'ورود اطلاعات اصلی'!F8)</f>
        <v>3.8E-3</v>
      </c>
      <c r="E6" s="139">
        <f>+IF(C6=2,+'ورود اطلاعات اصلی'!I8,+'ورود اطلاعات اصلی'!G8)</f>
        <v>6.79E-3</v>
      </c>
      <c r="F6" s="38"/>
      <c r="G6" s="61"/>
      <c r="H6" s="77"/>
      <c r="I6" s="39"/>
      <c r="J6" s="62"/>
      <c r="K6" s="79"/>
      <c r="L6" s="40"/>
      <c r="M6" s="63"/>
      <c r="N6" s="81"/>
      <c r="O6" s="83">
        <v>36971</v>
      </c>
      <c r="P6" s="94" t="e">
        <f t="shared" si="7"/>
        <v>#DIV/0!</v>
      </c>
      <c r="Q6" s="17">
        <f t="shared" si="0"/>
        <v>0</v>
      </c>
      <c r="R6" s="8">
        <f t="shared" si="1"/>
        <v>0</v>
      </c>
      <c r="S6" s="9">
        <f t="shared" si="8"/>
        <v>0</v>
      </c>
      <c r="T6" s="5">
        <f t="shared" si="2"/>
        <v>0</v>
      </c>
      <c r="U6" s="18">
        <f t="shared" si="9"/>
        <v>0</v>
      </c>
      <c r="V6" s="32"/>
      <c r="W6" s="67"/>
      <c r="X6" s="84"/>
      <c r="Y6" s="33"/>
      <c r="Z6" s="68"/>
      <c r="AA6" s="86"/>
      <c r="AB6" s="34"/>
      <c r="AC6" s="69"/>
      <c r="AD6" s="92"/>
      <c r="AE6" s="140" t="e">
        <f t="shared" si="10"/>
        <v>#DIV/0!</v>
      </c>
      <c r="AF6" s="3"/>
      <c r="AG6" s="143"/>
      <c r="AH6" s="25"/>
      <c r="AI6" s="149"/>
      <c r="AJ6" s="165">
        <f t="shared" si="3"/>
        <v>0</v>
      </c>
      <c r="AK6" s="160"/>
      <c r="AL6" s="167">
        <f t="shared" si="11"/>
        <v>0</v>
      </c>
      <c r="AM6" s="155" t="str">
        <f t="shared" si="12"/>
        <v/>
      </c>
      <c r="AN6" s="151">
        <f t="shared" si="13"/>
        <v>0</v>
      </c>
      <c r="AO6" s="7">
        <f t="shared" si="4"/>
        <v>0</v>
      </c>
      <c r="AP6" s="5">
        <f t="shared" si="5"/>
        <v>0</v>
      </c>
      <c r="AQ6" s="10">
        <f t="shared" si="14"/>
        <v>0</v>
      </c>
      <c r="AR6" s="88">
        <f t="shared" si="6"/>
        <v>0</v>
      </c>
      <c r="AS6" s="146">
        <f t="shared" si="15"/>
        <v>0</v>
      </c>
      <c r="AT6" s="103">
        <f>+'ورود اطلاعات اصلی'!H135</f>
        <v>42417</v>
      </c>
      <c r="AU6" s="97">
        <f t="shared" si="16"/>
        <v>0</v>
      </c>
      <c r="AV6" s="98">
        <f>+(U6+U6*AU6*'ورود اطلاعات اصلی'!H54/36500)</f>
        <v>0</v>
      </c>
      <c r="AW6" s="100">
        <f t="shared" si="17"/>
        <v>0</v>
      </c>
    </row>
    <row r="7" spans="2:49" ht="23.25" thickBot="1" x14ac:dyDescent="0.6">
      <c r="B7" s="137"/>
      <c r="C7" s="58"/>
      <c r="D7" s="139">
        <f>+IF(C7=2,+'ورود اطلاعات اصلی'!H9,+'ورود اطلاعات اصلی'!F9)</f>
        <v>3.8E-3</v>
      </c>
      <c r="E7" s="139">
        <f>+IF(C7=2,+'ورود اطلاعات اصلی'!I9,+'ورود اطلاعات اصلی'!G9)</f>
        <v>6.79E-3</v>
      </c>
      <c r="F7" s="38"/>
      <c r="G7" s="61"/>
      <c r="H7" s="77"/>
      <c r="I7" s="39"/>
      <c r="J7" s="62"/>
      <c r="K7" s="79"/>
      <c r="L7" s="40"/>
      <c r="M7" s="63"/>
      <c r="N7" s="81"/>
      <c r="O7" s="83">
        <v>36971</v>
      </c>
      <c r="P7" s="94" t="e">
        <f t="shared" si="7"/>
        <v>#DIV/0!</v>
      </c>
      <c r="Q7" s="17">
        <f t="shared" si="0"/>
        <v>0</v>
      </c>
      <c r="R7" s="8">
        <f t="shared" si="1"/>
        <v>0</v>
      </c>
      <c r="S7" s="9">
        <f t="shared" si="8"/>
        <v>0</v>
      </c>
      <c r="T7" s="5">
        <f t="shared" si="2"/>
        <v>0</v>
      </c>
      <c r="U7" s="18">
        <f t="shared" si="9"/>
        <v>0</v>
      </c>
      <c r="V7" s="32"/>
      <c r="W7" s="67"/>
      <c r="X7" s="84"/>
      <c r="Y7" s="33"/>
      <c r="Z7" s="68"/>
      <c r="AA7" s="86"/>
      <c r="AB7" s="34"/>
      <c r="AC7" s="69"/>
      <c r="AD7" s="92"/>
      <c r="AE7" s="140" t="e">
        <f t="shared" si="10"/>
        <v>#DIV/0!</v>
      </c>
      <c r="AF7" s="3"/>
      <c r="AG7" s="143"/>
      <c r="AH7" s="25"/>
      <c r="AI7" s="149"/>
      <c r="AJ7" s="165">
        <f t="shared" si="3"/>
        <v>0</v>
      </c>
      <c r="AK7" s="160"/>
      <c r="AL7" s="167">
        <f t="shared" si="11"/>
        <v>0</v>
      </c>
      <c r="AM7" s="155" t="str">
        <f t="shared" si="12"/>
        <v/>
      </c>
      <c r="AN7" s="151">
        <f t="shared" si="13"/>
        <v>0</v>
      </c>
      <c r="AO7" s="7">
        <f t="shared" si="4"/>
        <v>0</v>
      </c>
      <c r="AP7" s="5">
        <f t="shared" si="5"/>
        <v>0</v>
      </c>
      <c r="AQ7" s="10">
        <f t="shared" si="14"/>
        <v>0</v>
      </c>
      <c r="AR7" s="88">
        <f t="shared" si="6"/>
        <v>0</v>
      </c>
      <c r="AS7" s="146">
        <f t="shared" si="15"/>
        <v>0</v>
      </c>
      <c r="AT7" s="103">
        <f>+'ورود اطلاعات اصلی'!H136</f>
        <v>42417</v>
      </c>
      <c r="AU7" s="97">
        <f t="shared" si="16"/>
        <v>0</v>
      </c>
      <c r="AV7" s="98">
        <f>+(U7+U7*AU7*'ورود اطلاعات اصلی'!H55/36500)</f>
        <v>0</v>
      </c>
      <c r="AW7" s="100">
        <f t="shared" si="17"/>
        <v>0</v>
      </c>
    </row>
    <row r="8" spans="2:49" ht="23.25" thickBot="1" x14ac:dyDescent="0.6">
      <c r="B8" s="137"/>
      <c r="C8" s="58"/>
      <c r="D8" s="139">
        <f>+IF(C8=2,+'ورود اطلاعات اصلی'!H10,+'ورود اطلاعات اصلی'!F10)</f>
        <v>3.8E-3</v>
      </c>
      <c r="E8" s="139">
        <f>+IF(C8=2,+'ورود اطلاعات اصلی'!I10,+'ورود اطلاعات اصلی'!G10)</f>
        <v>6.79E-3</v>
      </c>
      <c r="F8" s="38"/>
      <c r="G8" s="61"/>
      <c r="H8" s="77"/>
      <c r="I8" s="39"/>
      <c r="J8" s="62"/>
      <c r="K8" s="79"/>
      <c r="L8" s="40"/>
      <c r="M8" s="63"/>
      <c r="N8" s="81"/>
      <c r="O8" s="83">
        <v>36971</v>
      </c>
      <c r="P8" s="94" t="e">
        <f t="shared" si="7"/>
        <v>#DIV/0!</v>
      </c>
      <c r="Q8" s="17">
        <f t="shared" si="0"/>
        <v>0</v>
      </c>
      <c r="R8" s="8">
        <f t="shared" si="1"/>
        <v>0</v>
      </c>
      <c r="S8" s="9">
        <f t="shared" si="8"/>
        <v>0</v>
      </c>
      <c r="T8" s="5">
        <f t="shared" si="2"/>
        <v>0</v>
      </c>
      <c r="U8" s="18">
        <f t="shared" si="9"/>
        <v>0</v>
      </c>
      <c r="V8" s="32"/>
      <c r="W8" s="67"/>
      <c r="X8" s="84"/>
      <c r="Y8" s="33"/>
      <c r="Z8" s="68"/>
      <c r="AA8" s="86"/>
      <c r="AB8" s="34"/>
      <c r="AC8" s="69"/>
      <c r="AD8" s="92"/>
      <c r="AE8" s="140" t="e">
        <f t="shared" si="10"/>
        <v>#DIV/0!</v>
      </c>
      <c r="AF8" s="3"/>
      <c r="AG8" s="143"/>
      <c r="AH8" s="25"/>
      <c r="AI8" s="149"/>
      <c r="AJ8" s="165">
        <f t="shared" si="3"/>
        <v>0</v>
      </c>
      <c r="AK8" s="160"/>
      <c r="AL8" s="167">
        <f t="shared" si="11"/>
        <v>0</v>
      </c>
      <c r="AM8" s="155" t="str">
        <f t="shared" si="12"/>
        <v/>
      </c>
      <c r="AN8" s="151">
        <f t="shared" si="13"/>
        <v>0</v>
      </c>
      <c r="AO8" s="7">
        <f t="shared" si="4"/>
        <v>0</v>
      </c>
      <c r="AP8" s="5">
        <f t="shared" si="5"/>
        <v>0</v>
      </c>
      <c r="AQ8" s="10">
        <f t="shared" si="14"/>
        <v>0</v>
      </c>
      <c r="AR8" s="88">
        <f t="shared" si="6"/>
        <v>0</v>
      </c>
      <c r="AS8" s="146">
        <f t="shared" si="15"/>
        <v>0</v>
      </c>
      <c r="AT8" s="103">
        <f>+'ورود اطلاعات اصلی'!H137</f>
        <v>42417</v>
      </c>
      <c r="AU8" s="97">
        <f t="shared" si="16"/>
        <v>0</v>
      </c>
      <c r="AV8" s="98">
        <f>+(U8+U8*AU8*'ورود اطلاعات اصلی'!H56/36500)</f>
        <v>0</v>
      </c>
      <c r="AW8" s="100">
        <f t="shared" si="17"/>
        <v>0</v>
      </c>
    </row>
    <row r="9" spans="2:49" ht="23.25" thickBot="1" x14ac:dyDescent="0.6">
      <c r="B9" s="137"/>
      <c r="C9" s="58"/>
      <c r="D9" s="139">
        <f>+IF(C9=2,+'ورود اطلاعات اصلی'!H11,+'ورود اطلاعات اصلی'!F11)</f>
        <v>3.8E-3</v>
      </c>
      <c r="E9" s="139">
        <f>+IF(C9=2,+'ورود اطلاعات اصلی'!I11,+'ورود اطلاعات اصلی'!G11)</f>
        <v>6.79E-3</v>
      </c>
      <c r="F9" s="38"/>
      <c r="G9" s="61"/>
      <c r="H9" s="77"/>
      <c r="I9" s="39"/>
      <c r="J9" s="62"/>
      <c r="K9" s="79"/>
      <c r="L9" s="40"/>
      <c r="M9" s="63"/>
      <c r="N9" s="81">
        <v>42416</v>
      </c>
      <c r="O9" s="83">
        <v>36971</v>
      </c>
      <c r="P9" s="94" t="e">
        <f t="shared" si="7"/>
        <v>#DIV/0!</v>
      </c>
      <c r="Q9" s="17">
        <f t="shared" si="0"/>
        <v>0</v>
      </c>
      <c r="R9" s="8">
        <f t="shared" si="1"/>
        <v>0</v>
      </c>
      <c r="S9" s="9">
        <f t="shared" si="8"/>
        <v>0</v>
      </c>
      <c r="T9" s="5">
        <f t="shared" si="2"/>
        <v>0</v>
      </c>
      <c r="U9" s="18">
        <f t="shared" si="9"/>
        <v>0</v>
      </c>
      <c r="V9" s="32"/>
      <c r="W9" s="67"/>
      <c r="X9" s="84"/>
      <c r="Y9" s="33"/>
      <c r="Z9" s="68"/>
      <c r="AA9" s="86"/>
      <c r="AB9" s="34"/>
      <c r="AC9" s="69"/>
      <c r="AD9" s="92"/>
      <c r="AE9" s="140" t="e">
        <f t="shared" si="10"/>
        <v>#DIV/0!</v>
      </c>
      <c r="AF9" s="3"/>
      <c r="AG9" s="143"/>
      <c r="AH9" s="25"/>
      <c r="AI9" s="149"/>
      <c r="AJ9" s="165">
        <f t="shared" si="3"/>
        <v>0</v>
      </c>
      <c r="AK9" s="160"/>
      <c r="AL9" s="167">
        <f t="shared" si="11"/>
        <v>0</v>
      </c>
      <c r="AM9" s="155" t="str">
        <f t="shared" si="12"/>
        <v/>
      </c>
      <c r="AN9" s="151">
        <f t="shared" si="13"/>
        <v>0</v>
      </c>
      <c r="AO9" s="7">
        <f t="shared" si="4"/>
        <v>0</v>
      </c>
      <c r="AP9" s="5">
        <f t="shared" si="5"/>
        <v>0</v>
      </c>
      <c r="AQ9" s="10">
        <f t="shared" si="14"/>
        <v>0</v>
      </c>
      <c r="AR9" s="88">
        <f t="shared" si="6"/>
        <v>0</v>
      </c>
      <c r="AS9" s="146">
        <f t="shared" si="15"/>
        <v>0</v>
      </c>
      <c r="AT9" s="103">
        <f>+'ورود اطلاعات اصلی'!H138</f>
        <v>42417</v>
      </c>
      <c r="AU9" s="97">
        <f t="shared" si="16"/>
        <v>0</v>
      </c>
      <c r="AV9" s="98">
        <f>+(U9+U9*AU9*'ورود اطلاعات اصلی'!H57/36500)</f>
        <v>0</v>
      </c>
      <c r="AW9" s="100">
        <f t="shared" si="17"/>
        <v>0</v>
      </c>
    </row>
    <row r="10" spans="2:49" ht="23.25" thickBot="1" x14ac:dyDescent="0.6">
      <c r="B10" s="137"/>
      <c r="C10" s="58"/>
      <c r="D10" s="139">
        <f>+IF(C10=2,+'ورود اطلاعات اصلی'!H12,+'ورود اطلاعات اصلی'!F12)</f>
        <v>3.8E-3</v>
      </c>
      <c r="E10" s="139">
        <f>+IF(C10=2,+'ورود اطلاعات اصلی'!I12,+'ورود اطلاعات اصلی'!G12)</f>
        <v>6.79E-3</v>
      </c>
      <c r="F10" s="38"/>
      <c r="G10" s="61"/>
      <c r="H10" s="77"/>
      <c r="I10" s="39"/>
      <c r="J10" s="62"/>
      <c r="K10" s="79"/>
      <c r="L10" s="40"/>
      <c r="M10" s="63"/>
      <c r="N10" s="81"/>
      <c r="O10" s="83">
        <v>36971</v>
      </c>
      <c r="P10" s="94" t="e">
        <f t="shared" si="7"/>
        <v>#DIV/0!</v>
      </c>
      <c r="Q10" s="17">
        <f t="shared" si="0"/>
        <v>0</v>
      </c>
      <c r="R10" s="8">
        <f t="shared" si="1"/>
        <v>0</v>
      </c>
      <c r="S10" s="9">
        <f t="shared" si="8"/>
        <v>0</v>
      </c>
      <c r="T10" s="5">
        <f t="shared" si="2"/>
        <v>0</v>
      </c>
      <c r="U10" s="18">
        <f t="shared" si="9"/>
        <v>0</v>
      </c>
      <c r="V10" s="32"/>
      <c r="W10" s="67"/>
      <c r="X10" s="84"/>
      <c r="Y10" s="33"/>
      <c r="Z10" s="68"/>
      <c r="AA10" s="86"/>
      <c r="AB10" s="34"/>
      <c r="AC10" s="69"/>
      <c r="AD10" s="92"/>
      <c r="AE10" s="140" t="e">
        <f t="shared" si="10"/>
        <v>#DIV/0!</v>
      </c>
      <c r="AF10" s="3"/>
      <c r="AG10" s="143"/>
      <c r="AH10" s="25"/>
      <c r="AI10" s="149"/>
      <c r="AJ10" s="165">
        <f t="shared" si="3"/>
        <v>0</v>
      </c>
      <c r="AK10" s="160"/>
      <c r="AL10" s="167">
        <f t="shared" si="11"/>
        <v>0</v>
      </c>
      <c r="AM10" s="155" t="str">
        <f t="shared" si="12"/>
        <v/>
      </c>
      <c r="AN10" s="151">
        <f t="shared" si="13"/>
        <v>0</v>
      </c>
      <c r="AO10" s="7">
        <f t="shared" si="4"/>
        <v>0</v>
      </c>
      <c r="AP10" s="5">
        <f t="shared" si="5"/>
        <v>0</v>
      </c>
      <c r="AQ10" s="10">
        <f t="shared" si="14"/>
        <v>0</v>
      </c>
      <c r="AR10" s="88">
        <f t="shared" si="6"/>
        <v>0</v>
      </c>
      <c r="AS10" s="146">
        <f t="shared" si="15"/>
        <v>0</v>
      </c>
      <c r="AT10" s="103">
        <f>+'ورود اطلاعات اصلی'!H139</f>
        <v>42417</v>
      </c>
      <c r="AU10" s="97">
        <f t="shared" si="16"/>
        <v>0</v>
      </c>
      <c r="AV10" s="98">
        <f>+(U10+U10*AU10*'ورود اطلاعات اصلی'!H58/36500)</f>
        <v>0</v>
      </c>
      <c r="AW10" s="100">
        <f t="shared" si="17"/>
        <v>0</v>
      </c>
    </row>
    <row r="11" spans="2:49" ht="23.25" thickBot="1" x14ac:dyDescent="0.6">
      <c r="B11" s="137"/>
      <c r="C11" s="58"/>
      <c r="D11" s="139">
        <f>+IF(C11=2,+'ورود اطلاعات اصلی'!H13,+'ورود اطلاعات اصلی'!F13)</f>
        <v>3.8E-3</v>
      </c>
      <c r="E11" s="139">
        <f>+IF(C11=2,+'ورود اطلاعات اصلی'!I13,+'ورود اطلاعات اصلی'!G13)</f>
        <v>6.79E-3</v>
      </c>
      <c r="F11" s="38"/>
      <c r="G11" s="61"/>
      <c r="H11" s="77"/>
      <c r="I11" s="39"/>
      <c r="J11" s="62"/>
      <c r="K11" s="79"/>
      <c r="L11" s="40"/>
      <c r="M11" s="63"/>
      <c r="N11" s="81"/>
      <c r="O11" s="83">
        <v>36971</v>
      </c>
      <c r="P11" s="94" t="e">
        <f t="shared" si="7"/>
        <v>#DIV/0!</v>
      </c>
      <c r="Q11" s="17">
        <f t="shared" si="0"/>
        <v>0</v>
      </c>
      <c r="R11" s="8">
        <f t="shared" si="1"/>
        <v>0</v>
      </c>
      <c r="S11" s="9">
        <f t="shared" si="8"/>
        <v>0</v>
      </c>
      <c r="T11" s="5">
        <f t="shared" si="2"/>
        <v>0</v>
      </c>
      <c r="U11" s="18">
        <f t="shared" si="9"/>
        <v>0</v>
      </c>
      <c r="V11" s="32"/>
      <c r="W11" s="67"/>
      <c r="X11" s="84"/>
      <c r="Y11" s="33"/>
      <c r="Z11" s="68"/>
      <c r="AA11" s="86"/>
      <c r="AB11" s="34"/>
      <c r="AC11" s="69"/>
      <c r="AD11" s="92"/>
      <c r="AE11" s="140" t="e">
        <f t="shared" si="10"/>
        <v>#DIV/0!</v>
      </c>
      <c r="AF11" s="3"/>
      <c r="AG11" s="143"/>
      <c r="AH11" s="25"/>
      <c r="AI11" s="149"/>
      <c r="AJ11" s="165">
        <f t="shared" si="3"/>
        <v>0</v>
      </c>
      <c r="AK11" s="160"/>
      <c r="AL11" s="167">
        <f t="shared" si="11"/>
        <v>0</v>
      </c>
      <c r="AM11" s="155" t="str">
        <f t="shared" si="12"/>
        <v/>
      </c>
      <c r="AN11" s="151">
        <f t="shared" si="13"/>
        <v>0</v>
      </c>
      <c r="AO11" s="7">
        <f t="shared" si="4"/>
        <v>0</v>
      </c>
      <c r="AP11" s="5">
        <f t="shared" si="5"/>
        <v>0</v>
      </c>
      <c r="AQ11" s="10">
        <f t="shared" si="14"/>
        <v>0</v>
      </c>
      <c r="AR11" s="88">
        <f t="shared" si="6"/>
        <v>0</v>
      </c>
      <c r="AS11" s="146">
        <f t="shared" si="15"/>
        <v>0</v>
      </c>
      <c r="AT11" s="103">
        <f>+'ورود اطلاعات اصلی'!H140</f>
        <v>42417</v>
      </c>
      <c r="AU11" s="97">
        <f t="shared" si="16"/>
        <v>0</v>
      </c>
      <c r="AV11" s="98">
        <f>+(U11+U11*AU11*'ورود اطلاعات اصلی'!H59/36500)</f>
        <v>0</v>
      </c>
      <c r="AW11" s="100">
        <f t="shared" si="17"/>
        <v>0</v>
      </c>
    </row>
    <row r="12" spans="2:49" ht="23.25" thickBot="1" x14ac:dyDescent="0.6">
      <c r="B12" s="137"/>
      <c r="C12" s="58"/>
      <c r="D12" s="139">
        <f>+IF(C12=2,+'ورود اطلاعات اصلی'!H14,+'ورود اطلاعات اصلی'!F14)</f>
        <v>3.8E-3</v>
      </c>
      <c r="E12" s="139">
        <f>+IF(C12=2,+'ورود اطلاعات اصلی'!I14,+'ورود اطلاعات اصلی'!G14)</f>
        <v>6.79E-3</v>
      </c>
      <c r="F12" s="38"/>
      <c r="G12" s="61"/>
      <c r="H12" s="77"/>
      <c r="I12" s="39"/>
      <c r="J12" s="62"/>
      <c r="K12" s="79"/>
      <c r="L12" s="40"/>
      <c r="M12" s="63"/>
      <c r="N12" s="81"/>
      <c r="O12" s="83">
        <v>36971</v>
      </c>
      <c r="P12" s="94" t="e">
        <f t="shared" si="7"/>
        <v>#DIV/0!</v>
      </c>
      <c r="Q12" s="17">
        <f t="shared" si="0"/>
        <v>0</v>
      </c>
      <c r="R12" s="8">
        <f t="shared" si="1"/>
        <v>0</v>
      </c>
      <c r="S12" s="9">
        <f t="shared" si="8"/>
        <v>0</v>
      </c>
      <c r="T12" s="5">
        <f t="shared" si="2"/>
        <v>0</v>
      </c>
      <c r="U12" s="18">
        <f t="shared" si="9"/>
        <v>0</v>
      </c>
      <c r="V12" s="32"/>
      <c r="W12" s="67"/>
      <c r="X12" s="84"/>
      <c r="Y12" s="33"/>
      <c r="Z12" s="68"/>
      <c r="AA12" s="86"/>
      <c r="AB12" s="34"/>
      <c r="AC12" s="69"/>
      <c r="AD12" s="92"/>
      <c r="AE12" s="140" t="e">
        <f t="shared" si="10"/>
        <v>#DIV/0!</v>
      </c>
      <c r="AF12" s="3"/>
      <c r="AG12" s="143"/>
      <c r="AH12" s="25"/>
      <c r="AI12" s="149"/>
      <c r="AJ12" s="165">
        <f t="shared" si="3"/>
        <v>0</v>
      </c>
      <c r="AK12" s="160"/>
      <c r="AL12" s="167">
        <f t="shared" si="11"/>
        <v>0</v>
      </c>
      <c r="AM12" s="155" t="str">
        <f t="shared" si="12"/>
        <v/>
      </c>
      <c r="AN12" s="151">
        <f t="shared" si="13"/>
        <v>0</v>
      </c>
      <c r="AO12" s="7">
        <f t="shared" si="4"/>
        <v>0</v>
      </c>
      <c r="AP12" s="5">
        <f t="shared" si="5"/>
        <v>0</v>
      </c>
      <c r="AQ12" s="10">
        <f t="shared" si="14"/>
        <v>0</v>
      </c>
      <c r="AR12" s="88">
        <f t="shared" si="6"/>
        <v>0</v>
      </c>
      <c r="AS12" s="146">
        <f t="shared" si="15"/>
        <v>0</v>
      </c>
      <c r="AT12" s="103">
        <f>+'ورود اطلاعات اصلی'!H141</f>
        <v>42417</v>
      </c>
      <c r="AU12" s="97">
        <f t="shared" si="16"/>
        <v>0</v>
      </c>
      <c r="AV12" s="98">
        <f>+(U12+U12*AU12*'ورود اطلاعات اصلی'!H60/36500)</f>
        <v>0</v>
      </c>
      <c r="AW12" s="100">
        <f t="shared" si="17"/>
        <v>0</v>
      </c>
    </row>
    <row r="13" spans="2:49" ht="23.25" thickBot="1" x14ac:dyDescent="0.6">
      <c r="B13" s="137"/>
      <c r="C13" s="58"/>
      <c r="D13" s="139">
        <f>+IF(C13=2,+'ورود اطلاعات اصلی'!H15,+'ورود اطلاعات اصلی'!F15)</f>
        <v>3.8E-3</v>
      </c>
      <c r="E13" s="139">
        <f>+IF(C13=2,+'ورود اطلاعات اصلی'!I15,+'ورود اطلاعات اصلی'!G15)</f>
        <v>6.79E-3</v>
      </c>
      <c r="F13" s="38"/>
      <c r="G13" s="61"/>
      <c r="H13" s="77"/>
      <c r="I13" s="39"/>
      <c r="J13" s="62"/>
      <c r="K13" s="79"/>
      <c r="L13" s="40"/>
      <c r="M13" s="63"/>
      <c r="N13" s="81"/>
      <c r="O13" s="83">
        <v>36971</v>
      </c>
      <c r="P13" s="94" t="e">
        <f t="shared" si="7"/>
        <v>#DIV/0!</v>
      </c>
      <c r="Q13" s="17">
        <f t="shared" si="0"/>
        <v>0</v>
      </c>
      <c r="R13" s="8">
        <f t="shared" si="1"/>
        <v>0</v>
      </c>
      <c r="S13" s="9">
        <f t="shared" si="8"/>
        <v>0</v>
      </c>
      <c r="T13" s="5">
        <f t="shared" si="2"/>
        <v>0</v>
      </c>
      <c r="U13" s="18">
        <f t="shared" si="9"/>
        <v>0</v>
      </c>
      <c r="V13" s="32"/>
      <c r="W13" s="67"/>
      <c r="X13" s="84"/>
      <c r="Y13" s="33"/>
      <c r="Z13" s="68"/>
      <c r="AA13" s="86"/>
      <c r="AB13" s="34"/>
      <c r="AC13" s="69"/>
      <c r="AD13" s="92"/>
      <c r="AE13" s="140" t="e">
        <f t="shared" si="10"/>
        <v>#DIV/0!</v>
      </c>
      <c r="AF13" s="3"/>
      <c r="AG13" s="143"/>
      <c r="AH13" s="25"/>
      <c r="AI13" s="149"/>
      <c r="AJ13" s="165">
        <f t="shared" si="3"/>
        <v>0</v>
      </c>
      <c r="AK13" s="160"/>
      <c r="AL13" s="167">
        <f t="shared" si="11"/>
        <v>0</v>
      </c>
      <c r="AM13" s="155" t="str">
        <f t="shared" si="12"/>
        <v/>
      </c>
      <c r="AN13" s="151">
        <f>+IF(AJ13=0, 0, (((U13/(1-E13))-AG13*AF13-AC13*AB13-Z13*Y13-W13*V13)/AJ13))</f>
        <v>0</v>
      </c>
      <c r="AO13" s="7">
        <f t="shared" si="4"/>
        <v>0</v>
      </c>
      <c r="AP13" s="5">
        <f t="shared" si="5"/>
        <v>0</v>
      </c>
      <c r="AQ13" s="10">
        <f t="shared" si="14"/>
        <v>0</v>
      </c>
      <c r="AR13" s="88">
        <f>+(AF13*AG13+AQ13)-U13</f>
        <v>0</v>
      </c>
      <c r="AS13" s="146">
        <f t="shared" si="15"/>
        <v>0</v>
      </c>
      <c r="AT13" s="103">
        <f>+'ورود اطلاعات اصلی'!H142</f>
        <v>42417</v>
      </c>
      <c r="AU13" s="97">
        <f t="shared" si="16"/>
        <v>0</v>
      </c>
      <c r="AV13" s="98">
        <f>+(U13+U13*AU13*'ورود اطلاعات اصلی'!H61/36500)</f>
        <v>0</v>
      </c>
      <c r="AW13" s="100">
        <f t="shared" si="17"/>
        <v>0</v>
      </c>
    </row>
    <row r="14" spans="2:49" ht="23.25" thickBot="1" x14ac:dyDescent="0.6">
      <c r="B14" s="137"/>
      <c r="C14" s="58"/>
      <c r="D14" s="139">
        <f>+IF(C14=2,+'ورود اطلاعات اصلی'!H16,+'ورود اطلاعات اصلی'!F16)</f>
        <v>3.8E-3</v>
      </c>
      <c r="E14" s="139">
        <f>+IF(C14=2,+'ورود اطلاعات اصلی'!I16,+'ورود اطلاعات اصلی'!G16)</f>
        <v>6.79E-3</v>
      </c>
      <c r="F14" s="38"/>
      <c r="G14" s="61"/>
      <c r="H14" s="77"/>
      <c r="I14" s="39"/>
      <c r="J14" s="62"/>
      <c r="K14" s="79"/>
      <c r="L14" s="40"/>
      <c r="M14" s="63"/>
      <c r="N14" s="81"/>
      <c r="O14" s="83">
        <v>36971</v>
      </c>
      <c r="P14" s="94" t="e">
        <f t="shared" si="7"/>
        <v>#DIV/0!</v>
      </c>
      <c r="Q14" s="17">
        <f t="shared" si="0"/>
        <v>0</v>
      </c>
      <c r="R14" s="8">
        <f t="shared" si="1"/>
        <v>0</v>
      </c>
      <c r="S14" s="9">
        <f t="shared" si="8"/>
        <v>0</v>
      </c>
      <c r="T14" s="5">
        <f t="shared" si="2"/>
        <v>0</v>
      </c>
      <c r="U14" s="18">
        <f t="shared" si="9"/>
        <v>0</v>
      </c>
      <c r="V14" s="32"/>
      <c r="W14" s="67"/>
      <c r="X14" s="84"/>
      <c r="Y14" s="33"/>
      <c r="Z14" s="68"/>
      <c r="AA14" s="86"/>
      <c r="AB14" s="34"/>
      <c r="AC14" s="69"/>
      <c r="AD14" s="92"/>
      <c r="AE14" s="140" t="e">
        <f t="shared" si="10"/>
        <v>#DIV/0!</v>
      </c>
      <c r="AF14" s="3"/>
      <c r="AG14" s="143"/>
      <c r="AH14" s="25"/>
      <c r="AI14" s="149"/>
      <c r="AJ14" s="165">
        <f t="shared" si="3"/>
        <v>0</v>
      </c>
      <c r="AK14" s="160"/>
      <c r="AL14" s="167">
        <f t="shared" si="11"/>
        <v>0</v>
      </c>
      <c r="AM14" s="155" t="str">
        <f t="shared" si="12"/>
        <v/>
      </c>
      <c r="AN14" s="151">
        <f>+IF(AJ14=0, 0, (((U14/(1-E14))-AG14*AF14-AC14*AB14-Z14*Y14-W14*V14)/AJ14))</f>
        <v>0</v>
      </c>
      <c r="AO14" s="7">
        <f t="shared" si="4"/>
        <v>0</v>
      </c>
      <c r="AP14" s="5">
        <f t="shared" si="5"/>
        <v>0</v>
      </c>
      <c r="AQ14" s="10">
        <f t="shared" si="14"/>
        <v>0</v>
      </c>
      <c r="AR14" s="88">
        <f>+(AF14*AG14+AQ14)-U14</f>
        <v>0</v>
      </c>
      <c r="AS14" s="146">
        <f t="shared" si="15"/>
        <v>0</v>
      </c>
      <c r="AT14" s="103">
        <f>+'ورود اطلاعات اصلی'!H143</f>
        <v>42417</v>
      </c>
      <c r="AU14" s="97">
        <f t="shared" si="16"/>
        <v>0</v>
      </c>
      <c r="AV14" s="98">
        <f>+(U14+U14*AU14*'ورود اطلاعات اصلی'!H62/36500)</f>
        <v>0</v>
      </c>
      <c r="AW14" s="100">
        <f t="shared" si="17"/>
        <v>0</v>
      </c>
    </row>
    <row r="15" spans="2:49" ht="23.25" thickBot="1" x14ac:dyDescent="0.6">
      <c r="B15" s="137"/>
      <c r="C15" s="58"/>
      <c r="D15" s="139">
        <f>+IF(C15=2,+'ورود اطلاعات اصلی'!H17,+'ورود اطلاعات اصلی'!F17)</f>
        <v>3.8E-3</v>
      </c>
      <c r="E15" s="139">
        <f>+IF(C15=2,+'ورود اطلاعات اصلی'!I17,+'ورود اطلاعات اصلی'!G17)</f>
        <v>6.79E-3</v>
      </c>
      <c r="F15" s="38"/>
      <c r="G15" s="61"/>
      <c r="H15" s="77"/>
      <c r="I15" s="39"/>
      <c r="J15" s="62"/>
      <c r="K15" s="79"/>
      <c r="L15" s="40"/>
      <c r="M15" s="63"/>
      <c r="N15" s="81"/>
      <c r="O15" s="83">
        <v>36971</v>
      </c>
      <c r="P15" s="94" t="e">
        <f t="shared" si="7"/>
        <v>#DIV/0!</v>
      </c>
      <c r="Q15" s="17">
        <f t="shared" si="0"/>
        <v>0</v>
      </c>
      <c r="R15" s="8">
        <f t="shared" si="1"/>
        <v>0</v>
      </c>
      <c r="S15" s="9">
        <f t="shared" si="8"/>
        <v>0</v>
      </c>
      <c r="T15" s="5">
        <f t="shared" si="2"/>
        <v>0</v>
      </c>
      <c r="U15" s="18">
        <f t="shared" si="9"/>
        <v>0</v>
      </c>
      <c r="V15" s="32"/>
      <c r="W15" s="67"/>
      <c r="X15" s="84"/>
      <c r="Y15" s="33"/>
      <c r="Z15" s="68"/>
      <c r="AA15" s="86"/>
      <c r="AB15" s="34"/>
      <c r="AC15" s="69"/>
      <c r="AD15" s="92"/>
      <c r="AE15" s="140" t="e">
        <f t="shared" si="10"/>
        <v>#DIV/0!</v>
      </c>
      <c r="AF15" s="3"/>
      <c r="AG15" s="143"/>
      <c r="AH15" s="25"/>
      <c r="AI15" s="149"/>
      <c r="AJ15" s="165">
        <f t="shared" si="3"/>
        <v>0</v>
      </c>
      <c r="AK15" s="160"/>
      <c r="AL15" s="167">
        <f t="shared" si="11"/>
        <v>0</v>
      </c>
      <c r="AM15" s="155" t="str">
        <f t="shared" si="12"/>
        <v/>
      </c>
      <c r="AN15" s="151">
        <f>+IF(AJ15=0, 0, (((U15/(1-E15))-AG15*AF15-AC15*AB15-Z15*Y15-W15*V15)/AJ15))</f>
        <v>0</v>
      </c>
      <c r="AO15" s="7">
        <f t="shared" si="4"/>
        <v>0</v>
      </c>
      <c r="AP15" s="5">
        <f t="shared" si="5"/>
        <v>0</v>
      </c>
      <c r="AQ15" s="10">
        <f t="shared" si="14"/>
        <v>0</v>
      </c>
      <c r="AR15" s="88">
        <f>+(AF15*AG15+AQ15)-U15</f>
        <v>0</v>
      </c>
      <c r="AS15" s="146">
        <f t="shared" si="15"/>
        <v>0</v>
      </c>
      <c r="AT15" s="103">
        <f>+'ورود اطلاعات اصلی'!H144</f>
        <v>42417</v>
      </c>
      <c r="AU15" s="97">
        <f t="shared" si="16"/>
        <v>0</v>
      </c>
      <c r="AV15" s="98">
        <f>+(U15+U15*AU15*'ورود اطلاعات اصلی'!H63/36500)</f>
        <v>0</v>
      </c>
      <c r="AW15" s="100">
        <f t="shared" si="17"/>
        <v>0</v>
      </c>
    </row>
    <row r="16" spans="2:49" ht="23.25" thickBot="1" x14ac:dyDescent="0.6">
      <c r="B16" s="137"/>
      <c r="C16" s="58"/>
      <c r="D16" s="139">
        <f>+IF(C16=2,+'ورود اطلاعات اصلی'!H18,+'ورود اطلاعات اصلی'!F18)</f>
        <v>3.8E-3</v>
      </c>
      <c r="E16" s="139">
        <f>+IF(C16=2,+'ورود اطلاعات اصلی'!I18,+'ورود اطلاعات اصلی'!G18)</f>
        <v>6.79E-3</v>
      </c>
      <c r="F16" s="38"/>
      <c r="G16" s="61"/>
      <c r="H16" s="77"/>
      <c r="I16" s="39"/>
      <c r="J16" s="62"/>
      <c r="K16" s="79"/>
      <c r="L16" s="40"/>
      <c r="M16" s="63"/>
      <c r="N16" s="81"/>
      <c r="O16" s="83">
        <v>36971</v>
      </c>
      <c r="P16" s="94" t="e">
        <f t="shared" si="7"/>
        <v>#DIV/0!</v>
      </c>
      <c r="Q16" s="17">
        <f t="shared" si="0"/>
        <v>0</v>
      </c>
      <c r="R16" s="8">
        <f t="shared" si="1"/>
        <v>0</v>
      </c>
      <c r="S16" s="9">
        <f t="shared" si="8"/>
        <v>0</v>
      </c>
      <c r="T16" s="5">
        <f t="shared" si="2"/>
        <v>0</v>
      </c>
      <c r="U16" s="18">
        <f t="shared" si="9"/>
        <v>0</v>
      </c>
      <c r="V16" s="32"/>
      <c r="W16" s="67"/>
      <c r="X16" s="84"/>
      <c r="Y16" s="33"/>
      <c r="Z16" s="68"/>
      <c r="AA16" s="86"/>
      <c r="AB16" s="34"/>
      <c r="AC16" s="69"/>
      <c r="AD16" s="92"/>
      <c r="AE16" s="140" t="e">
        <f t="shared" si="10"/>
        <v>#DIV/0!</v>
      </c>
      <c r="AF16" s="3"/>
      <c r="AG16" s="143"/>
      <c r="AH16" s="25"/>
      <c r="AI16" s="149"/>
      <c r="AJ16" s="165">
        <f t="shared" si="3"/>
        <v>0</v>
      </c>
      <c r="AK16" s="160"/>
      <c r="AL16" s="167">
        <f t="shared" si="11"/>
        <v>0</v>
      </c>
      <c r="AM16" s="155" t="str">
        <f t="shared" si="12"/>
        <v/>
      </c>
      <c r="AN16" s="151">
        <f t="shared" si="13"/>
        <v>0</v>
      </c>
      <c r="AO16" s="7">
        <f t="shared" si="4"/>
        <v>0</v>
      </c>
      <c r="AP16" s="5">
        <f t="shared" si="5"/>
        <v>0</v>
      </c>
      <c r="AQ16" s="10">
        <f t="shared" si="14"/>
        <v>0</v>
      </c>
      <c r="AR16" s="88">
        <f t="shared" si="6"/>
        <v>0</v>
      </c>
      <c r="AS16" s="146">
        <f t="shared" si="15"/>
        <v>0</v>
      </c>
      <c r="AT16" s="103">
        <f>+'ورود اطلاعات اصلی'!H145</f>
        <v>42417</v>
      </c>
      <c r="AU16" s="97">
        <f t="shared" si="16"/>
        <v>0</v>
      </c>
      <c r="AV16" s="98">
        <f>+(U16+U16*AU16*'ورود اطلاعات اصلی'!H64/36500)</f>
        <v>0</v>
      </c>
      <c r="AW16" s="100">
        <f t="shared" si="17"/>
        <v>0</v>
      </c>
    </row>
    <row r="17" spans="2:49" ht="23.25" thickBot="1" x14ac:dyDescent="0.6">
      <c r="B17" s="137"/>
      <c r="C17" s="58"/>
      <c r="D17" s="139">
        <f>+IF(C17=2,+'ورود اطلاعات اصلی'!H19,+'ورود اطلاعات اصلی'!F19)</f>
        <v>3.8E-3</v>
      </c>
      <c r="E17" s="139">
        <f>+IF(C17=2,+'ورود اطلاعات اصلی'!I19,+'ورود اطلاعات اصلی'!G19)</f>
        <v>6.79E-3</v>
      </c>
      <c r="F17" s="38"/>
      <c r="G17" s="61"/>
      <c r="H17" s="77"/>
      <c r="I17" s="39"/>
      <c r="J17" s="62"/>
      <c r="K17" s="79"/>
      <c r="L17" s="40"/>
      <c r="M17" s="63"/>
      <c r="N17" s="81"/>
      <c r="O17" s="83">
        <v>36971</v>
      </c>
      <c r="P17" s="94" t="e">
        <f t="shared" si="7"/>
        <v>#DIV/0!</v>
      </c>
      <c r="Q17" s="17">
        <f t="shared" si="0"/>
        <v>0</v>
      </c>
      <c r="R17" s="8">
        <f t="shared" si="1"/>
        <v>0</v>
      </c>
      <c r="S17" s="9">
        <f t="shared" si="8"/>
        <v>0</v>
      </c>
      <c r="T17" s="5">
        <f t="shared" si="2"/>
        <v>0</v>
      </c>
      <c r="U17" s="18">
        <f t="shared" si="9"/>
        <v>0</v>
      </c>
      <c r="V17" s="32"/>
      <c r="W17" s="67"/>
      <c r="X17" s="84"/>
      <c r="Y17" s="33"/>
      <c r="Z17" s="68"/>
      <c r="AA17" s="86"/>
      <c r="AB17" s="34"/>
      <c r="AC17" s="69"/>
      <c r="AD17" s="92"/>
      <c r="AE17" s="140" t="e">
        <f t="shared" si="10"/>
        <v>#DIV/0!</v>
      </c>
      <c r="AF17" s="3"/>
      <c r="AG17" s="143"/>
      <c r="AH17" s="25"/>
      <c r="AI17" s="149"/>
      <c r="AJ17" s="165">
        <f t="shared" si="3"/>
        <v>0</v>
      </c>
      <c r="AK17" s="160"/>
      <c r="AL17" s="167">
        <f t="shared" si="11"/>
        <v>0</v>
      </c>
      <c r="AM17" s="155" t="str">
        <f t="shared" si="12"/>
        <v/>
      </c>
      <c r="AN17" s="151">
        <f t="shared" si="13"/>
        <v>0</v>
      </c>
      <c r="AO17" s="7">
        <f t="shared" si="4"/>
        <v>0</v>
      </c>
      <c r="AP17" s="5">
        <f t="shared" si="5"/>
        <v>0</v>
      </c>
      <c r="AQ17" s="10">
        <f t="shared" si="14"/>
        <v>0</v>
      </c>
      <c r="AR17" s="88">
        <f t="shared" si="6"/>
        <v>0</v>
      </c>
      <c r="AS17" s="146">
        <f t="shared" si="15"/>
        <v>0</v>
      </c>
      <c r="AT17" s="103">
        <f>+'ورود اطلاعات اصلی'!H146</f>
        <v>42417</v>
      </c>
      <c r="AU17" s="97">
        <f t="shared" si="16"/>
        <v>0</v>
      </c>
      <c r="AV17" s="98">
        <f>+(U17+U17*AU17*'ورود اطلاعات اصلی'!H65/36500)</f>
        <v>0</v>
      </c>
      <c r="AW17" s="100">
        <f t="shared" si="17"/>
        <v>0</v>
      </c>
    </row>
    <row r="18" spans="2:49" ht="23.25" thickBot="1" x14ac:dyDescent="0.6">
      <c r="B18" s="137"/>
      <c r="C18" s="58"/>
      <c r="D18" s="139">
        <f>+IF(C18=2,+'ورود اطلاعات اصلی'!H20,+'ورود اطلاعات اصلی'!F20)</f>
        <v>3.8E-3</v>
      </c>
      <c r="E18" s="139">
        <f>+IF(C18=2,+'ورود اطلاعات اصلی'!I20,+'ورود اطلاعات اصلی'!G20)</f>
        <v>6.79E-3</v>
      </c>
      <c r="F18" s="38"/>
      <c r="G18" s="61"/>
      <c r="H18" s="77"/>
      <c r="I18" s="39"/>
      <c r="J18" s="62"/>
      <c r="K18" s="79"/>
      <c r="L18" s="40"/>
      <c r="M18" s="63"/>
      <c r="N18" s="81"/>
      <c r="O18" s="83">
        <v>36971</v>
      </c>
      <c r="P18" s="94" t="e">
        <f t="shared" si="7"/>
        <v>#DIV/0!</v>
      </c>
      <c r="Q18" s="17">
        <f t="shared" si="0"/>
        <v>0</v>
      </c>
      <c r="R18" s="8">
        <f t="shared" si="1"/>
        <v>0</v>
      </c>
      <c r="S18" s="9">
        <f t="shared" si="8"/>
        <v>0</v>
      </c>
      <c r="T18" s="5">
        <f t="shared" si="2"/>
        <v>0</v>
      </c>
      <c r="U18" s="18">
        <f t="shared" si="9"/>
        <v>0</v>
      </c>
      <c r="V18" s="32"/>
      <c r="W18" s="67"/>
      <c r="X18" s="84"/>
      <c r="Y18" s="33"/>
      <c r="Z18" s="68"/>
      <c r="AA18" s="86"/>
      <c r="AB18" s="34"/>
      <c r="AC18" s="69"/>
      <c r="AD18" s="92"/>
      <c r="AE18" s="140" t="e">
        <f t="shared" si="10"/>
        <v>#DIV/0!</v>
      </c>
      <c r="AF18" s="3"/>
      <c r="AG18" s="143"/>
      <c r="AH18" s="25"/>
      <c r="AI18" s="149"/>
      <c r="AJ18" s="165">
        <f t="shared" si="3"/>
        <v>0</v>
      </c>
      <c r="AK18" s="160"/>
      <c r="AL18" s="167">
        <f t="shared" si="11"/>
        <v>0</v>
      </c>
      <c r="AM18" s="155" t="str">
        <f t="shared" si="12"/>
        <v/>
      </c>
      <c r="AN18" s="151">
        <f t="shared" si="13"/>
        <v>0</v>
      </c>
      <c r="AO18" s="7">
        <f t="shared" si="4"/>
        <v>0</v>
      </c>
      <c r="AP18" s="5">
        <f t="shared" si="5"/>
        <v>0</v>
      </c>
      <c r="AQ18" s="10">
        <f t="shared" si="14"/>
        <v>0</v>
      </c>
      <c r="AR18" s="88">
        <f t="shared" si="6"/>
        <v>0</v>
      </c>
      <c r="AS18" s="146">
        <f t="shared" si="15"/>
        <v>0</v>
      </c>
      <c r="AT18" s="103">
        <f>+'ورود اطلاعات اصلی'!H147</f>
        <v>42417</v>
      </c>
      <c r="AU18" s="97">
        <f t="shared" si="16"/>
        <v>0</v>
      </c>
      <c r="AV18" s="98">
        <f>+(U18+U18*AU18*'ورود اطلاعات اصلی'!H66/36500)</f>
        <v>0</v>
      </c>
      <c r="AW18" s="100">
        <f t="shared" si="17"/>
        <v>0</v>
      </c>
    </row>
    <row r="19" spans="2:49" ht="23.25" thickBot="1" x14ac:dyDescent="0.6">
      <c r="B19" s="137"/>
      <c r="C19" s="58"/>
      <c r="D19" s="139">
        <f>+IF(C19=2,+'ورود اطلاعات اصلی'!H21,+'ورود اطلاعات اصلی'!F21)</f>
        <v>3.8E-3</v>
      </c>
      <c r="E19" s="139">
        <f>+IF(C19=2,+'ورود اطلاعات اصلی'!I21,+'ورود اطلاعات اصلی'!G21)</f>
        <v>6.79E-3</v>
      </c>
      <c r="F19" s="38"/>
      <c r="G19" s="61"/>
      <c r="H19" s="77"/>
      <c r="I19" s="39"/>
      <c r="J19" s="62"/>
      <c r="K19" s="79"/>
      <c r="L19" s="40"/>
      <c r="M19" s="63"/>
      <c r="N19" s="81"/>
      <c r="O19" s="83">
        <v>36971</v>
      </c>
      <c r="P19" s="94" t="e">
        <f t="shared" si="7"/>
        <v>#DIV/0!</v>
      </c>
      <c r="Q19" s="17">
        <f t="shared" si="0"/>
        <v>0</v>
      </c>
      <c r="R19" s="8">
        <f t="shared" si="1"/>
        <v>0</v>
      </c>
      <c r="S19" s="9">
        <f t="shared" si="8"/>
        <v>0</v>
      </c>
      <c r="T19" s="5">
        <f t="shared" si="2"/>
        <v>0</v>
      </c>
      <c r="U19" s="18">
        <f t="shared" si="9"/>
        <v>0</v>
      </c>
      <c r="V19" s="32"/>
      <c r="W19" s="67"/>
      <c r="X19" s="84"/>
      <c r="Y19" s="33"/>
      <c r="Z19" s="68"/>
      <c r="AA19" s="86"/>
      <c r="AB19" s="34"/>
      <c r="AC19" s="69"/>
      <c r="AD19" s="92"/>
      <c r="AE19" s="140" t="e">
        <f t="shared" si="10"/>
        <v>#DIV/0!</v>
      </c>
      <c r="AF19" s="3"/>
      <c r="AG19" s="143"/>
      <c r="AH19" s="25"/>
      <c r="AI19" s="149"/>
      <c r="AJ19" s="165">
        <f t="shared" si="3"/>
        <v>0</v>
      </c>
      <c r="AK19" s="160"/>
      <c r="AL19" s="167">
        <f t="shared" si="11"/>
        <v>0</v>
      </c>
      <c r="AM19" s="155" t="str">
        <f t="shared" si="12"/>
        <v/>
      </c>
      <c r="AN19" s="151">
        <f t="shared" si="13"/>
        <v>0</v>
      </c>
      <c r="AO19" s="7">
        <f t="shared" si="4"/>
        <v>0</v>
      </c>
      <c r="AP19" s="5">
        <f t="shared" si="5"/>
        <v>0</v>
      </c>
      <c r="AQ19" s="10">
        <f t="shared" si="14"/>
        <v>0</v>
      </c>
      <c r="AR19" s="88">
        <f t="shared" si="6"/>
        <v>0</v>
      </c>
      <c r="AS19" s="146">
        <f t="shared" si="15"/>
        <v>0</v>
      </c>
      <c r="AT19" s="103">
        <f>+'ورود اطلاعات اصلی'!H148</f>
        <v>42417</v>
      </c>
      <c r="AU19" s="97">
        <f t="shared" si="16"/>
        <v>0</v>
      </c>
      <c r="AV19" s="98">
        <f>+(U19+U19*AU19*'ورود اطلاعات اصلی'!H67/36500)</f>
        <v>0</v>
      </c>
      <c r="AW19" s="100">
        <f t="shared" si="17"/>
        <v>0</v>
      </c>
    </row>
    <row r="20" spans="2:49" ht="23.25" thickBot="1" x14ac:dyDescent="0.6">
      <c r="B20" s="137"/>
      <c r="C20" s="58"/>
      <c r="D20" s="139">
        <f>+IF(C20=2,+'ورود اطلاعات اصلی'!H22,+'ورود اطلاعات اصلی'!F22)</f>
        <v>3.8E-3</v>
      </c>
      <c r="E20" s="139">
        <f>+IF(C20=2,+'ورود اطلاعات اصلی'!I22,+'ورود اطلاعات اصلی'!G22)</f>
        <v>6.79E-3</v>
      </c>
      <c r="F20" s="38"/>
      <c r="G20" s="61"/>
      <c r="H20" s="77"/>
      <c r="I20" s="39"/>
      <c r="J20" s="62"/>
      <c r="K20" s="79"/>
      <c r="L20" s="40"/>
      <c r="M20" s="63"/>
      <c r="N20" s="81"/>
      <c r="O20" s="83">
        <v>36971</v>
      </c>
      <c r="P20" s="94" t="e">
        <f t="shared" si="7"/>
        <v>#DIV/0!</v>
      </c>
      <c r="Q20" s="17">
        <f t="shared" si="0"/>
        <v>0</v>
      </c>
      <c r="R20" s="8">
        <f t="shared" si="1"/>
        <v>0</v>
      </c>
      <c r="S20" s="9">
        <f t="shared" si="8"/>
        <v>0</v>
      </c>
      <c r="T20" s="5">
        <f t="shared" si="2"/>
        <v>0</v>
      </c>
      <c r="U20" s="18">
        <f t="shared" si="9"/>
        <v>0</v>
      </c>
      <c r="V20" s="32"/>
      <c r="W20" s="67"/>
      <c r="X20" s="84"/>
      <c r="Y20" s="33"/>
      <c r="Z20" s="68"/>
      <c r="AA20" s="86"/>
      <c r="AB20" s="34"/>
      <c r="AC20" s="69"/>
      <c r="AD20" s="92"/>
      <c r="AE20" s="140" t="e">
        <f t="shared" si="10"/>
        <v>#DIV/0!</v>
      </c>
      <c r="AF20" s="3"/>
      <c r="AG20" s="143"/>
      <c r="AH20" s="25"/>
      <c r="AI20" s="149"/>
      <c r="AJ20" s="165">
        <f t="shared" si="3"/>
        <v>0</v>
      </c>
      <c r="AK20" s="160"/>
      <c r="AL20" s="167">
        <f t="shared" si="11"/>
        <v>0</v>
      </c>
      <c r="AM20" s="155" t="str">
        <f t="shared" si="12"/>
        <v/>
      </c>
      <c r="AN20" s="151">
        <f t="shared" si="13"/>
        <v>0</v>
      </c>
      <c r="AO20" s="7">
        <f t="shared" si="4"/>
        <v>0</v>
      </c>
      <c r="AP20" s="5">
        <f t="shared" si="5"/>
        <v>0</v>
      </c>
      <c r="AQ20" s="10">
        <f t="shared" si="14"/>
        <v>0</v>
      </c>
      <c r="AR20" s="88">
        <f t="shared" si="6"/>
        <v>0</v>
      </c>
      <c r="AS20" s="146">
        <f t="shared" si="15"/>
        <v>0</v>
      </c>
      <c r="AT20" s="103">
        <f>+'ورود اطلاعات اصلی'!H149</f>
        <v>42417</v>
      </c>
      <c r="AU20" s="97">
        <f t="shared" si="16"/>
        <v>0</v>
      </c>
      <c r="AV20" s="98">
        <f>+(U20+U20*AU20*'ورود اطلاعات اصلی'!H68/36500)</f>
        <v>0</v>
      </c>
      <c r="AW20" s="100">
        <f t="shared" si="17"/>
        <v>0</v>
      </c>
    </row>
    <row r="21" spans="2:49" ht="23.25" thickBot="1" x14ac:dyDescent="0.6">
      <c r="B21" s="137"/>
      <c r="C21" s="59"/>
      <c r="D21" s="139">
        <f>+IF(C21=2,+'ورود اطلاعات اصلی'!H23,+'ورود اطلاعات اصلی'!F23)</f>
        <v>3.8E-3</v>
      </c>
      <c r="E21" s="139">
        <f>+IF(C21=2,+'ورود اطلاعات اصلی'!I23,+'ورود اطلاعات اصلی'!G23)</f>
        <v>6.79E-3</v>
      </c>
      <c r="F21" s="41"/>
      <c r="G21" s="66"/>
      <c r="H21" s="78"/>
      <c r="I21" s="42"/>
      <c r="J21" s="65"/>
      <c r="K21" s="80"/>
      <c r="L21" s="43"/>
      <c r="M21" s="64"/>
      <c r="N21" s="82"/>
      <c r="O21" s="83">
        <v>36971</v>
      </c>
      <c r="P21" s="94" t="e">
        <f t="shared" si="7"/>
        <v>#DIV/0!</v>
      </c>
      <c r="Q21" s="19">
        <f t="shared" si="0"/>
        <v>0</v>
      </c>
      <c r="R21" s="20">
        <f t="shared" si="1"/>
        <v>0</v>
      </c>
      <c r="S21" s="21">
        <f t="shared" si="8"/>
        <v>0</v>
      </c>
      <c r="T21" s="95">
        <f t="shared" si="2"/>
        <v>0</v>
      </c>
      <c r="U21" s="22">
        <f t="shared" si="9"/>
        <v>0</v>
      </c>
      <c r="V21" s="35"/>
      <c r="W21" s="76"/>
      <c r="X21" s="85"/>
      <c r="Y21" s="36"/>
      <c r="Z21" s="71"/>
      <c r="AA21" s="87"/>
      <c r="AB21" s="37"/>
      <c r="AC21" s="70"/>
      <c r="AD21" s="93"/>
      <c r="AE21" s="140" t="e">
        <f t="shared" si="10"/>
        <v>#DIV/0!</v>
      </c>
      <c r="AF21" s="144"/>
      <c r="AG21" s="145"/>
      <c r="AH21" s="26"/>
      <c r="AI21" s="150"/>
      <c r="AJ21" s="166">
        <f t="shared" si="3"/>
        <v>0</v>
      </c>
      <c r="AK21" s="161"/>
      <c r="AL21" s="167">
        <f t="shared" si="11"/>
        <v>0</v>
      </c>
      <c r="AM21" s="156" t="str">
        <f t="shared" si="12"/>
        <v/>
      </c>
      <c r="AN21" s="151">
        <f t="shared" si="13"/>
        <v>0</v>
      </c>
      <c r="AO21" s="7">
        <f t="shared" si="4"/>
        <v>0</v>
      </c>
      <c r="AP21" s="5">
        <f t="shared" si="5"/>
        <v>0</v>
      </c>
      <c r="AQ21" s="13">
        <f t="shared" si="14"/>
        <v>0</v>
      </c>
      <c r="AR21" s="89">
        <f t="shared" si="6"/>
        <v>0</v>
      </c>
      <c r="AS21" s="146">
        <f t="shared" si="15"/>
        <v>0</v>
      </c>
      <c r="AT21" s="103">
        <f>+'ورود اطلاعات اصلی'!H150</f>
        <v>42417</v>
      </c>
      <c r="AU21" s="99">
        <f t="shared" si="16"/>
        <v>0</v>
      </c>
      <c r="AV21" s="98">
        <f>+(U21+U21*AU21*'ورود اطلاعات اصلی'!H69/36500)</f>
        <v>0</v>
      </c>
      <c r="AW21" s="100">
        <f t="shared" si="17"/>
        <v>0</v>
      </c>
    </row>
    <row r="22" spans="2:49" ht="23.25" thickBot="1" x14ac:dyDescent="0.6">
      <c r="B22" s="138" t="s">
        <v>2</v>
      </c>
      <c r="C22" s="47"/>
      <c r="D22" s="47"/>
      <c r="E22" s="47"/>
      <c r="F22" s="15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4">
        <f>SUM(S4:S21)</f>
        <v>0</v>
      </c>
      <c r="T22" s="44">
        <f>SUM(T4:T21)</f>
        <v>0</v>
      </c>
      <c r="U22" s="72">
        <f>SUM(U4:U21)</f>
        <v>0</v>
      </c>
      <c r="V22" s="73"/>
      <c r="W22" s="74"/>
      <c r="X22" s="75"/>
      <c r="Y22" s="153"/>
      <c r="Z22" s="11"/>
      <c r="AA22" s="169"/>
      <c r="AB22" s="205" t="s">
        <v>3</v>
      </c>
      <c r="AC22" s="206"/>
      <c r="AD22" s="12"/>
      <c r="AE22" s="12"/>
      <c r="AF22" s="12"/>
      <c r="AG22" s="12"/>
      <c r="AH22" s="12"/>
      <c r="AI22" s="12"/>
      <c r="AJ22" s="207"/>
      <c r="AK22" s="208"/>
      <c r="AL22" s="168">
        <f>SUM(AL4:AL21)</f>
        <v>0</v>
      </c>
      <c r="AM22" s="157">
        <f>SUM(AM4:AM21)</f>
        <v>0</v>
      </c>
      <c r="AN22" s="170"/>
      <c r="AO22" s="23"/>
      <c r="AP22" s="45">
        <f>SUM(AP4:AP21)</f>
        <v>0</v>
      </c>
      <c r="AQ22" s="46">
        <f>SUM(AQ4:AQ21)</f>
        <v>0</v>
      </c>
      <c r="AR22" s="90">
        <f>SUM(AR4:AR21)</f>
        <v>0</v>
      </c>
      <c r="AS22" s="146">
        <f t="shared" si="15"/>
        <v>0</v>
      </c>
      <c r="AT22" s="91"/>
      <c r="AU22" s="91"/>
      <c r="AV22" s="102">
        <f>SUM(AV4:AV21)</f>
        <v>0</v>
      </c>
      <c r="AW22" s="101">
        <f>SUM(AW4:AW21)</f>
        <v>0</v>
      </c>
    </row>
    <row r="23" spans="2:49" ht="9" customHeight="1" thickBot="1" x14ac:dyDescent="0.6"/>
    <row r="24" spans="2:49" ht="24.75" thickBot="1" x14ac:dyDescent="0.65">
      <c r="B24" s="209"/>
      <c r="C24" s="209"/>
      <c r="D24" s="209"/>
      <c r="E24" s="209"/>
      <c r="F24" s="209"/>
      <c r="G24" s="209"/>
      <c r="H24" s="209"/>
      <c r="I24" s="210"/>
      <c r="J24" s="210"/>
      <c r="K24" s="210"/>
      <c r="L24" s="210"/>
      <c r="M24" s="48"/>
      <c r="N24" s="48"/>
      <c r="O24" s="48"/>
      <c r="P24" s="48"/>
      <c r="R24" s="211" t="s">
        <v>23</v>
      </c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3"/>
      <c r="AD24" s="96"/>
      <c r="AE24" s="96"/>
      <c r="AF24" s="96"/>
      <c r="AH24" s="214" t="s">
        <v>52</v>
      </c>
      <c r="AI24" s="215"/>
      <c r="AJ24" s="215"/>
      <c r="AK24" s="216">
        <f>+T22+AP22</f>
        <v>0</v>
      </c>
      <c r="AL24" s="217"/>
      <c r="AM24" s="217"/>
      <c r="AN24" s="217"/>
      <c r="AO24" s="217"/>
      <c r="AP24" s="217"/>
      <c r="AQ24" s="218"/>
      <c r="AR24" s="48"/>
      <c r="AS24" s="48"/>
      <c r="AT24" s="48"/>
      <c r="AU24" s="48"/>
      <c r="AV24" s="48"/>
      <c r="AW24" s="48"/>
    </row>
  </sheetData>
  <sheetProtection sheet="1" formatColumns="0"/>
  <mergeCells count="39">
    <mergeCell ref="I2:K2"/>
    <mergeCell ref="B2:B3"/>
    <mergeCell ref="C2:C3"/>
    <mergeCell ref="D2:D3"/>
    <mergeCell ref="E2:E3"/>
    <mergeCell ref="F2:H2"/>
    <mergeCell ref="AE2:AE3"/>
    <mergeCell ref="L2:N2"/>
    <mergeCell ref="O2:O3"/>
    <mergeCell ref="P2:P3"/>
    <mergeCell ref="Q2:Q3"/>
    <mergeCell ref="R2:R3"/>
    <mergeCell ref="S2:S3"/>
    <mergeCell ref="T2:T3"/>
    <mergeCell ref="U2:U3"/>
    <mergeCell ref="V2:X2"/>
    <mergeCell ref="Y2:AA2"/>
    <mergeCell ref="AB2:AD2"/>
    <mergeCell ref="AH2:AI2"/>
    <mergeCell ref="AJ2:AL2"/>
    <mergeCell ref="AM2:AM3"/>
    <mergeCell ref="AN2:AN3"/>
    <mergeCell ref="AO2:AO3"/>
    <mergeCell ref="AV2:AV3"/>
    <mergeCell ref="AW2:AW3"/>
    <mergeCell ref="AB22:AC22"/>
    <mergeCell ref="AJ22:AK22"/>
    <mergeCell ref="B24:H24"/>
    <mergeCell ref="I24:L24"/>
    <mergeCell ref="R24:AC24"/>
    <mergeCell ref="AH24:AJ24"/>
    <mergeCell ref="AK24:AQ24"/>
    <mergeCell ref="AP2:AP3"/>
    <mergeCell ref="AQ2:AQ3"/>
    <mergeCell ref="AR2:AR3"/>
    <mergeCell ref="AS2:AS3"/>
    <mergeCell ref="AT2:AT3"/>
    <mergeCell ref="AU2:AU3"/>
    <mergeCell ref="AF2:AG2"/>
  </mergeCells>
  <conditionalFormatting sqref="B4:B21">
    <cfRule type="expression" dxfId="3" priority="2">
      <formula>AJ4&gt;0</formula>
    </cfRule>
  </conditionalFormatting>
  <conditionalFormatting sqref="AS4:AS22">
    <cfRule type="expression" dxfId="2" priority="1">
      <formula>AS4&lt;0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W24"/>
  <sheetViews>
    <sheetView rightToLeft="1" tabSelected="1" zoomScale="80" zoomScaleNormal="80" workbookViewId="0">
      <selection activeCell="A10" sqref="A10"/>
    </sheetView>
  </sheetViews>
  <sheetFormatPr defaultColWidth="9" defaultRowHeight="22.5" x14ac:dyDescent="0.55000000000000004"/>
  <cols>
    <col min="1" max="1" width="1.75" style="1" customWidth="1"/>
    <col min="2" max="2" width="12.875" style="2" customWidth="1"/>
    <col min="3" max="3" width="6.375" style="2" customWidth="1"/>
    <col min="4" max="4" width="10.125" style="2" hidden="1" customWidth="1"/>
    <col min="5" max="5" width="12.875" style="2" hidden="1" customWidth="1"/>
    <col min="6" max="6" width="8.625" style="2" customWidth="1"/>
    <col min="7" max="7" width="10" style="2" customWidth="1"/>
    <col min="8" max="8" width="12" style="2" hidden="1" customWidth="1"/>
    <col min="9" max="9" width="8.625" style="2" customWidth="1"/>
    <col min="10" max="10" width="8.75" style="2" customWidth="1"/>
    <col min="11" max="11" width="8.75" style="2" hidden="1" customWidth="1"/>
    <col min="12" max="13" width="8.25" style="2" customWidth="1"/>
    <col min="14" max="14" width="6.875" style="2" hidden="1" customWidth="1"/>
    <col min="15" max="15" width="2.625" style="2" hidden="1" customWidth="1"/>
    <col min="16" max="16" width="0.625" style="2" hidden="1" customWidth="1"/>
    <col min="17" max="18" width="9.25" style="2" customWidth="1"/>
    <col min="19" max="19" width="11.25" style="2" hidden="1" customWidth="1"/>
    <col min="20" max="20" width="0.875" style="2" hidden="1" customWidth="1"/>
    <col min="21" max="21" width="15.125" style="2" customWidth="1"/>
    <col min="22" max="22" width="8.625" style="2" customWidth="1"/>
    <col min="23" max="23" width="8.75" style="2" customWidth="1"/>
    <col min="24" max="24" width="11.125" style="2" hidden="1" customWidth="1"/>
    <col min="25" max="26" width="8.75" style="2" customWidth="1"/>
    <col min="27" max="27" width="10" style="2" hidden="1" customWidth="1"/>
    <col min="28" max="28" width="8.75" style="2" customWidth="1"/>
    <col min="29" max="29" width="8.375" style="2" customWidth="1"/>
    <col min="30" max="30" width="12.75" style="2" hidden="1" customWidth="1"/>
    <col min="31" max="31" width="0.125" style="2" hidden="1" customWidth="1"/>
    <col min="32" max="32" width="9.25" style="2" customWidth="1"/>
    <col min="33" max="34" width="9.875" style="2" customWidth="1"/>
    <col min="35" max="35" width="9" style="2" customWidth="1"/>
    <col min="36" max="36" width="9.625" style="2" customWidth="1"/>
    <col min="37" max="37" width="8.375" style="2" customWidth="1"/>
    <col min="38" max="38" width="7.25" style="2" customWidth="1"/>
    <col min="39" max="39" width="7.625" style="2" customWidth="1"/>
    <col min="40" max="40" width="8.625" style="2" customWidth="1"/>
    <col min="41" max="41" width="17.875" style="2" hidden="1" customWidth="1"/>
    <col min="42" max="42" width="14.75" style="2" hidden="1" customWidth="1"/>
    <col min="43" max="43" width="17" style="2" customWidth="1"/>
    <col min="44" max="44" width="14.375" style="2" customWidth="1"/>
    <col min="45" max="45" width="6.625" style="2" customWidth="1"/>
    <col min="46" max="47" width="11.625" style="2" hidden="1" customWidth="1"/>
    <col min="48" max="48" width="18.75" style="2" hidden="1" customWidth="1"/>
    <col min="49" max="49" width="5.625" style="2" hidden="1" customWidth="1"/>
    <col min="50" max="16384" width="9" style="1"/>
  </cols>
  <sheetData>
    <row r="1" spans="2:49" ht="12" customHeight="1" thickBot="1" x14ac:dyDescent="0.6"/>
    <row r="2" spans="2:49" ht="23.25" customHeight="1" thickBot="1" x14ac:dyDescent="0.6">
      <c r="B2" s="258" t="s">
        <v>25</v>
      </c>
      <c r="C2" s="260" t="s">
        <v>34</v>
      </c>
      <c r="D2" s="225" t="s">
        <v>32</v>
      </c>
      <c r="E2" s="262" t="s">
        <v>33</v>
      </c>
      <c r="F2" s="244" t="s">
        <v>5</v>
      </c>
      <c r="G2" s="245"/>
      <c r="H2" s="246"/>
      <c r="I2" s="244" t="s">
        <v>6</v>
      </c>
      <c r="J2" s="245"/>
      <c r="K2" s="246"/>
      <c r="L2" s="244" t="s">
        <v>7</v>
      </c>
      <c r="M2" s="245"/>
      <c r="N2" s="246"/>
      <c r="O2" s="247" t="s">
        <v>36</v>
      </c>
      <c r="P2" s="248" t="s">
        <v>37</v>
      </c>
      <c r="Q2" s="249" t="s">
        <v>50</v>
      </c>
      <c r="R2" s="251" t="s">
        <v>49</v>
      </c>
      <c r="S2" s="219" t="s">
        <v>1</v>
      </c>
      <c r="T2" s="219" t="s">
        <v>24</v>
      </c>
      <c r="U2" s="253" t="s">
        <v>53</v>
      </c>
      <c r="V2" s="255" t="s">
        <v>8</v>
      </c>
      <c r="W2" s="256"/>
      <c r="X2" s="257"/>
      <c r="Y2" s="255" t="s">
        <v>9</v>
      </c>
      <c r="Z2" s="256"/>
      <c r="AA2" s="257"/>
      <c r="AB2" s="255" t="s">
        <v>10</v>
      </c>
      <c r="AC2" s="256"/>
      <c r="AD2" s="257"/>
      <c r="AE2" s="243" t="s">
        <v>39</v>
      </c>
      <c r="AF2" s="230" t="s">
        <v>15</v>
      </c>
      <c r="AG2" s="231"/>
      <c r="AH2" s="232" t="s">
        <v>19</v>
      </c>
      <c r="AI2" s="233"/>
      <c r="AJ2" s="234" t="s">
        <v>13</v>
      </c>
      <c r="AK2" s="235"/>
      <c r="AL2" s="236"/>
      <c r="AM2" s="237" t="s">
        <v>57</v>
      </c>
      <c r="AN2" s="239" t="s">
        <v>55</v>
      </c>
      <c r="AO2" s="241" t="s">
        <v>0</v>
      </c>
      <c r="AP2" s="219" t="s">
        <v>21</v>
      </c>
      <c r="AQ2" s="221" t="s">
        <v>54</v>
      </c>
      <c r="AR2" s="223" t="s">
        <v>51</v>
      </c>
      <c r="AS2" s="225" t="s">
        <v>35</v>
      </c>
      <c r="AT2" s="227" t="s">
        <v>44</v>
      </c>
      <c r="AU2" s="223" t="s">
        <v>38</v>
      </c>
      <c r="AV2" s="202" t="s">
        <v>45</v>
      </c>
      <c r="AW2" s="202" t="s">
        <v>41</v>
      </c>
    </row>
    <row r="3" spans="2:49" ht="43.5" customHeight="1" thickBot="1" x14ac:dyDescent="0.6">
      <c r="B3" s="259"/>
      <c r="C3" s="261"/>
      <c r="D3" s="226"/>
      <c r="E3" s="263"/>
      <c r="F3" s="119" t="s">
        <v>12</v>
      </c>
      <c r="G3" s="120" t="s">
        <v>22</v>
      </c>
      <c r="H3" s="121" t="s">
        <v>43</v>
      </c>
      <c r="I3" s="113" t="s">
        <v>12</v>
      </c>
      <c r="J3" s="114" t="s">
        <v>22</v>
      </c>
      <c r="K3" s="115" t="s">
        <v>43</v>
      </c>
      <c r="L3" s="107" t="s">
        <v>12</v>
      </c>
      <c r="M3" s="108" t="s">
        <v>22</v>
      </c>
      <c r="N3" s="109" t="s">
        <v>43</v>
      </c>
      <c r="O3" s="247"/>
      <c r="P3" s="248"/>
      <c r="Q3" s="250"/>
      <c r="R3" s="252"/>
      <c r="S3" s="220"/>
      <c r="T3" s="220"/>
      <c r="U3" s="254"/>
      <c r="V3" s="134" t="s">
        <v>11</v>
      </c>
      <c r="W3" s="135" t="s">
        <v>22</v>
      </c>
      <c r="X3" s="136" t="s">
        <v>42</v>
      </c>
      <c r="Y3" s="129" t="s">
        <v>12</v>
      </c>
      <c r="Z3" s="130" t="s">
        <v>22</v>
      </c>
      <c r="AA3" s="131" t="s">
        <v>42</v>
      </c>
      <c r="AB3" s="124" t="s">
        <v>12</v>
      </c>
      <c r="AC3" s="125" t="s">
        <v>22</v>
      </c>
      <c r="AD3" s="126" t="s">
        <v>42</v>
      </c>
      <c r="AE3" s="243"/>
      <c r="AF3" s="28" t="s">
        <v>16</v>
      </c>
      <c r="AG3" s="141" t="s">
        <v>18</v>
      </c>
      <c r="AH3" s="49" t="s">
        <v>20</v>
      </c>
      <c r="AI3" s="147" t="s">
        <v>17</v>
      </c>
      <c r="AJ3" s="163" t="s">
        <v>14</v>
      </c>
      <c r="AK3" s="158" t="s">
        <v>4</v>
      </c>
      <c r="AL3" s="162" t="s">
        <v>56</v>
      </c>
      <c r="AM3" s="238"/>
      <c r="AN3" s="240"/>
      <c r="AO3" s="242"/>
      <c r="AP3" s="220"/>
      <c r="AQ3" s="222"/>
      <c r="AR3" s="224"/>
      <c r="AS3" s="226"/>
      <c r="AT3" s="228"/>
      <c r="AU3" s="229"/>
      <c r="AV3" s="203"/>
      <c r="AW3" s="204"/>
    </row>
    <row r="4" spans="2:49" ht="23.25" thickBot="1" x14ac:dyDescent="0.6">
      <c r="B4" s="137" t="s">
        <v>60</v>
      </c>
      <c r="C4" s="58">
        <v>1</v>
      </c>
      <c r="D4" s="139">
        <f>+IF(C4=2,+'ورود اطلاعات اصلی'!H6,+'ورود اطلاعات اصلی'!F6)</f>
        <v>3.8E-3</v>
      </c>
      <c r="E4" s="139">
        <f>+IF(C4=2,+'ورود اطلاعات اصلی'!I6,+'ورود اطلاعات اصلی'!G6)</f>
        <v>6.79E-3</v>
      </c>
      <c r="F4" s="116">
        <v>50694</v>
      </c>
      <c r="G4" s="117">
        <v>5611</v>
      </c>
      <c r="H4" s="118"/>
      <c r="I4" s="110"/>
      <c r="J4" s="111"/>
      <c r="K4" s="112"/>
      <c r="L4" s="104"/>
      <c r="M4" s="105"/>
      <c r="N4" s="106">
        <v>42410</v>
      </c>
      <c r="O4" s="83">
        <v>36971</v>
      </c>
      <c r="P4" s="94">
        <f>+(_xlfn.DAYS(H4, O4)*F4+_xlfn.DAYS(K4, O4)*I4+_xlfn.DAYS(N4, O4)*L4)/(F4+I4+L4)</f>
        <v>-36971</v>
      </c>
      <c r="Q4" s="15">
        <f t="shared" ref="Q4:Q21" si="0">+F4+I4+L4</f>
        <v>50694</v>
      </c>
      <c r="R4" s="4">
        <f t="shared" ref="R4:R21" si="1">+IF(Q4=0,0,(F4*G4+I4*J4+L4*M4)/Q4)</f>
        <v>5611</v>
      </c>
      <c r="S4" s="5">
        <f>+Q4*R4</f>
        <v>284444034</v>
      </c>
      <c r="T4" s="5">
        <f t="shared" ref="T4:T21" si="2">+S4*D4</f>
        <v>1080887.3292</v>
      </c>
      <c r="U4" s="16">
        <f>+T4+S4</f>
        <v>285524921.32920003</v>
      </c>
      <c r="V4" s="29">
        <v>50694</v>
      </c>
      <c r="W4" s="132">
        <v>6800</v>
      </c>
      <c r="X4" s="133"/>
      <c r="Y4" s="30"/>
      <c r="Z4" s="127"/>
      <c r="AA4" s="128"/>
      <c r="AB4" s="31"/>
      <c r="AC4" s="122"/>
      <c r="AD4" s="123"/>
      <c r="AE4" s="140">
        <f>+(_xlfn.DAYS(X4, O4)*V4+_xlfn.DAYS(AA4, O4)*Y4+_xlfn.DAYS(AD4, O4)*AB4+_xlfn.DAYS(AT4, O4)*AJ4)/(V4+Y4+AB4+AJ4)</f>
        <v>-36971</v>
      </c>
      <c r="AF4" s="27"/>
      <c r="AG4" s="142"/>
      <c r="AH4" s="24"/>
      <c r="AI4" s="148"/>
      <c r="AJ4" s="164">
        <f t="shared" ref="AJ4:AJ21" si="3">+Q4-V4-Y4-AB4+(AH4*AI4/100)</f>
        <v>0</v>
      </c>
      <c r="AK4" s="159"/>
      <c r="AL4" s="167">
        <f>+((AK4*AJ4)*(1-E4))/1000000</f>
        <v>0</v>
      </c>
      <c r="AM4" s="155" t="str">
        <f>+IF(AL4=0,"",AL4/$AL$22)</f>
        <v/>
      </c>
      <c r="AN4" s="151">
        <f>+IF(AJ4=0, 0, (((U4/(1-E4))-AG4*AF4-AC4*AB4-Z4*Y4-W4*V4)/AJ4))</f>
        <v>0</v>
      </c>
      <c r="AO4" s="7">
        <f t="shared" ref="AO4:AO21" si="4">+AC4*AB4+Z4*Y4+W4*V4+AJ4*AK4</f>
        <v>344719200</v>
      </c>
      <c r="AP4" s="5">
        <f t="shared" ref="AP4:AP21" si="5">+AO4*E4</f>
        <v>2340643.3679999998</v>
      </c>
      <c r="AQ4" s="6">
        <f>+AO4-AP4</f>
        <v>342378556.63200003</v>
      </c>
      <c r="AR4" s="88">
        <f t="shared" ref="AR4:AR21" si="6">+(AF4*AG4+AQ4)-U4</f>
        <v>56853635.3028</v>
      </c>
      <c r="AS4" s="146">
        <f>+IF(U4&gt;0, 100*AR4/U4, 0)</f>
        <v>19.911969518503007</v>
      </c>
      <c r="AT4" s="103">
        <f>+'ورود اطلاعات اصلی'!H133</f>
        <v>42417</v>
      </c>
      <c r="AU4" s="97">
        <f>+IF(F4&gt;0, AE4-P4, 0)</f>
        <v>0</v>
      </c>
      <c r="AV4" s="98">
        <f>+(U4+U4*AU4*'ورود اطلاعات اصلی'!H52/36500)</f>
        <v>285524921.32920003</v>
      </c>
      <c r="AW4" s="100">
        <f>+AQ4-AV4</f>
        <v>56853635.3028</v>
      </c>
    </row>
    <row r="5" spans="2:49" ht="23.25" thickBot="1" x14ac:dyDescent="0.6">
      <c r="B5" s="137" t="s">
        <v>59</v>
      </c>
      <c r="C5" s="58">
        <v>1</v>
      </c>
      <c r="D5" s="139">
        <f>+IF(C5=2,+'ورود اطلاعات اصلی'!H7,+'ورود اطلاعات اصلی'!F7)</f>
        <v>3.8E-3</v>
      </c>
      <c r="E5" s="139">
        <f>+IF(C5=2,+'ورود اطلاعات اصلی'!I7,+'ورود اطلاعات اصلی'!G7)</f>
        <v>6.79E-3</v>
      </c>
      <c r="F5" s="38">
        <v>45000</v>
      </c>
      <c r="G5" s="61">
        <v>5499</v>
      </c>
      <c r="H5" s="77"/>
      <c r="I5" s="39"/>
      <c r="J5" s="62"/>
      <c r="K5" s="79"/>
      <c r="L5" s="40"/>
      <c r="M5" s="63"/>
      <c r="N5" s="81"/>
      <c r="O5" s="83">
        <v>36971</v>
      </c>
      <c r="P5" s="94">
        <f t="shared" ref="P5:P21" si="7">+(_xlfn.DAYS(H5, O5)*F5+_xlfn.DAYS(K5, O5)*I5+_xlfn.DAYS(N5, O5)*L5)/(F5+I5+L5)</f>
        <v>-36971</v>
      </c>
      <c r="Q5" s="17">
        <f t="shared" si="0"/>
        <v>45000</v>
      </c>
      <c r="R5" s="8">
        <f t="shared" si="1"/>
        <v>5499</v>
      </c>
      <c r="S5" s="9">
        <f t="shared" ref="S5:S21" si="8">+Q5*R5</f>
        <v>247455000</v>
      </c>
      <c r="T5" s="5">
        <f t="shared" si="2"/>
        <v>940329</v>
      </c>
      <c r="U5" s="18">
        <f t="shared" ref="U5:U21" si="9">+T5+S5</f>
        <v>248395329</v>
      </c>
      <c r="V5" s="171">
        <v>45000</v>
      </c>
      <c r="W5" s="67">
        <v>4308</v>
      </c>
      <c r="X5" s="84"/>
      <c r="Y5" s="33"/>
      <c r="Z5" s="68"/>
      <c r="AA5" s="86"/>
      <c r="AB5" s="34"/>
      <c r="AC5" s="69"/>
      <c r="AD5" s="92"/>
      <c r="AE5" s="140">
        <f t="shared" ref="AE5:AE21" si="10">+(_xlfn.DAYS(X5, O5)*V5+_xlfn.DAYS(AA5, O5)*Y5+_xlfn.DAYS(AD5, O5)*AB5+_xlfn.DAYS(AT5, O5)*AJ5)/(V5+Y5+AB5+AJ5)</f>
        <v>-36971</v>
      </c>
      <c r="AF5" s="3"/>
      <c r="AG5" s="143"/>
      <c r="AH5" s="25"/>
      <c r="AI5" s="149"/>
      <c r="AJ5" s="165">
        <f t="shared" si="3"/>
        <v>0</v>
      </c>
      <c r="AK5" s="160"/>
      <c r="AL5" s="167">
        <f t="shared" ref="AL5:AL21" si="11">+((AK5*AJ5)*(1-E5))/1000000</f>
        <v>0</v>
      </c>
      <c r="AM5" s="155" t="str">
        <f t="shared" ref="AM5:AM21" si="12">+IF(AL5=0,"",AL5/$AL$22)</f>
        <v/>
      </c>
      <c r="AN5" s="151">
        <f t="shared" ref="AN5:AN21" si="13">+IF(AJ5=0, 0, (((U5/(1-E5))-AG5*AF5-AC5*AB5-Z5*Y5-W5*V5)/AJ5))</f>
        <v>0</v>
      </c>
      <c r="AO5" s="7">
        <f t="shared" si="4"/>
        <v>193860000</v>
      </c>
      <c r="AP5" s="5">
        <f t="shared" si="5"/>
        <v>1316309.3999999999</v>
      </c>
      <c r="AQ5" s="10">
        <f t="shared" ref="AQ5:AQ21" si="14">+AO5-AP5</f>
        <v>192543690.59999999</v>
      </c>
      <c r="AR5" s="88">
        <f t="shared" si="6"/>
        <v>-55851638.400000006</v>
      </c>
      <c r="AS5" s="146">
        <f t="shared" ref="AS5:AS22" si="15">+IF(U5&gt;0, 100*AR5/U5, 0)</f>
        <v>-22.484979337111451</v>
      </c>
      <c r="AT5" s="103">
        <f>+'ورود اطلاعات اصلی'!H134</f>
        <v>42417</v>
      </c>
      <c r="AU5" s="97">
        <f t="shared" ref="AU5:AU21" si="16">+IF(F5&gt;0, AE5-P5, 0)</f>
        <v>0</v>
      </c>
      <c r="AV5" s="98">
        <f>+(U5+U5*AU5*'ورود اطلاعات اصلی'!H53/36500)</f>
        <v>248395329</v>
      </c>
      <c r="AW5" s="100">
        <f t="shared" ref="AW5:AW21" si="17">+AQ5-AV5</f>
        <v>-55851638.400000006</v>
      </c>
    </row>
    <row r="6" spans="2:49" ht="23.25" thickBot="1" x14ac:dyDescent="0.6">
      <c r="B6" s="137" t="s">
        <v>61</v>
      </c>
      <c r="C6" s="58">
        <v>1</v>
      </c>
      <c r="D6" s="139">
        <f>+IF(C6=2,+'ورود اطلاعات اصلی'!H8,+'ورود اطلاعات اصلی'!F8)</f>
        <v>3.8E-3</v>
      </c>
      <c r="E6" s="139">
        <f>+IF(C6=2,+'ورود اطلاعات اصلی'!I8,+'ورود اطلاعات اصلی'!G8)</f>
        <v>6.79E-3</v>
      </c>
      <c r="F6" s="38">
        <v>24166</v>
      </c>
      <c r="G6" s="61">
        <v>6481</v>
      </c>
      <c r="H6" s="77"/>
      <c r="I6" s="39"/>
      <c r="J6" s="62"/>
      <c r="K6" s="79"/>
      <c r="L6" s="40"/>
      <c r="M6" s="63"/>
      <c r="N6" s="81"/>
      <c r="O6" s="83">
        <v>36971</v>
      </c>
      <c r="P6" s="94">
        <f t="shared" si="7"/>
        <v>-36971</v>
      </c>
      <c r="Q6" s="17">
        <f t="shared" si="0"/>
        <v>24166</v>
      </c>
      <c r="R6" s="8">
        <f t="shared" si="1"/>
        <v>6481</v>
      </c>
      <c r="S6" s="9">
        <f t="shared" si="8"/>
        <v>156619846</v>
      </c>
      <c r="T6" s="5">
        <f t="shared" si="2"/>
        <v>595155.41480000003</v>
      </c>
      <c r="U6" s="18">
        <f t="shared" si="9"/>
        <v>157215001.41479999</v>
      </c>
      <c r="V6" s="32">
        <v>24166</v>
      </c>
      <c r="W6" s="67">
        <v>4419</v>
      </c>
      <c r="X6" s="84"/>
      <c r="Y6" s="33"/>
      <c r="Z6" s="68"/>
      <c r="AA6" s="86"/>
      <c r="AB6" s="34"/>
      <c r="AC6" s="69"/>
      <c r="AD6" s="92"/>
      <c r="AE6" s="140">
        <f t="shared" si="10"/>
        <v>-36971</v>
      </c>
      <c r="AF6" s="3"/>
      <c r="AG6" s="143"/>
      <c r="AH6" s="25"/>
      <c r="AI6" s="149"/>
      <c r="AJ6" s="165">
        <f t="shared" si="3"/>
        <v>0</v>
      </c>
      <c r="AK6" s="160"/>
      <c r="AL6" s="167">
        <f t="shared" si="11"/>
        <v>0</v>
      </c>
      <c r="AM6" s="155" t="str">
        <f t="shared" si="12"/>
        <v/>
      </c>
      <c r="AN6" s="151">
        <f t="shared" si="13"/>
        <v>0</v>
      </c>
      <c r="AO6" s="7">
        <f t="shared" si="4"/>
        <v>106789554</v>
      </c>
      <c r="AP6" s="5">
        <f t="shared" si="5"/>
        <v>725101.07166000002</v>
      </c>
      <c r="AQ6" s="10">
        <f t="shared" si="14"/>
        <v>106064452.92834</v>
      </c>
      <c r="AR6" s="88">
        <f t="shared" si="6"/>
        <v>-51150548.486459985</v>
      </c>
      <c r="AS6" s="146">
        <f t="shared" si="15"/>
        <v>-32.535412032025562</v>
      </c>
      <c r="AT6" s="103">
        <f>+'ورود اطلاعات اصلی'!H135</f>
        <v>42417</v>
      </c>
      <c r="AU6" s="97">
        <f t="shared" si="16"/>
        <v>0</v>
      </c>
      <c r="AV6" s="98">
        <f>+(U6+U6*AU6*'ورود اطلاعات اصلی'!H54/36500)</f>
        <v>157215001.41479999</v>
      </c>
      <c r="AW6" s="100">
        <f t="shared" si="17"/>
        <v>-51150548.486459985</v>
      </c>
    </row>
    <row r="7" spans="2:49" ht="23.25" thickBot="1" x14ac:dyDescent="0.6">
      <c r="B7" s="137" t="s">
        <v>66</v>
      </c>
      <c r="C7" s="58">
        <v>2</v>
      </c>
      <c r="D7" s="139">
        <f>+IF(C7=2,+'ورود اطلاعات اصلی'!H9,+'ورود اطلاعات اصلی'!F9)</f>
        <v>3.8E-3</v>
      </c>
      <c r="E7" s="139">
        <f>+IF(C7=2,+'ورود اطلاعات اصلی'!I9,+'ورود اطلاعات اصلی'!G9)</f>
        <v>6.11E-3</v>
      </c>
      <c r="F7" s="38">
        <v>40000</v>
      </c>
      <c r="G7" s="61">
        <v>4706</v>
      </c>
      <c r="H7" s="77"/>
      <c r="I7" s="39"/>
      <c r="J7" s="62"/>
      <c r="K7" s="79"/>
      <c r="L7" s="40"/>
      <c r="M7" s="63"/>
      <c r="N7" s="81"/>
      <c r="O7" s="83">
        <v>36971</v>
      </c>
      <c r="P7" s="94">
        <f t="shared" si="7"/>
        <v>-36971</v>
      </c>
      <c r="Q7" s="17">
        <f t="shared" si="0"/>
        <v>40000</v>
      </c>
      <c r="R7" s="8">
        <f t="shared" si="1"/>
        <v>4706</v>
      </c>
      <c r="S7" s="9">
        <f t="shared" si="8"/>
        <v>188240000</v>
      </c>
      <c r="T7" s="5">
        <f t="shared" si="2"/>
        <v>715312</v>
      </c>
      <c r="U7" s="18">
        <f t="shared" si="9"/>
        <v>188955312</v>
      </c>
      <c r="V7" s="32">
        <v>9000</v>
      </c>
      <c r="W7" s="67">
        <v>3960</v>
      </c>
      <c r="X7" s="84"/>
      <c r="Y7" s="33">
        <v>31000</v>
      </c>
      <c r="Z7" s="68">
        <v>3689</v>
      </c>
      <c r="AA7" s="86"/>
      <c r="AB7" s="34"/>
      <c r="AC7" s="69"/>
      <c r="AD7" s="92"/>
      <c r="AE7" s="140">
        <f t="shared" si="10"/>
        <v>-36971</v>
      </c>
      <c r="AF7" s="3"/>
      <c r="AG7" s="143"/>
      <c r="AH7" s="25"/>
      <c r="AI7" s="149"/>
      <c r="AJ7" s="165">
        <f t="shared" si="3"/>
        <v>0</v>
      </c>
      <c r="AK7" s="160"/>
      <c r="AL7" s="167">
        <f t="shared" si="11"/>
        <v>0</v>
      </c>
      <c r="AM7" s="155" t="str">
        <f t="shared" si="12"/>
        <v/>
      </c>
      <c r="AN7" s="151">
        <f t="shared" si="13"/>
        <v>0</v>
      </c>
      <c r="AO7" s="7">
        <f t="shared" si="4"/>
        <v>149999000</v>
      </c>
      <c r="AP7" s="5">
        <f t="shared" si="5"/>
        <v>916493.89</v>
      </c>
      <c r="AQ7" s="10">
        <f t="shared" si="14"/>
        <v>149082506.11000001</v>
      </c>
      <c r="AR7" s="88">
        <f t="shared" si="6"/>
        <v>-39872805.889999986</v>
      </c>
      <c r="AS7" s="146">
        <f t="shared" si="15"/>
        <v>-21.101712075710253</v>
      </c>
      <c r="AT7" s="103">
        <f>+'ورود اطلاعات اصلی'!H136</f>
        <v>42417</v>
      </c>
      <c r="AU7" s="97">
        <f t="shared" si="16"/>
        <v>0</v>
      </c>
      <c r="AV7" s="98">
        <f>+(U7+U7*AU7*'ورود اطلاعات اصلی'!H55/36500)</f>
        <v>188955312</v>
      </c>
      <c r="AW7" s="100">
        <f t="shared" si="17"/>
        <v>-39872805.889999986</v>
      </c>
    </row>
    <row r="8" spans="2:49" ht="23.25" thickBot="1" x14ac:dyDescent="0.6">
      <c r="B8" s="137" t="s">
        <v>67</v>
      </c>
      <c r="C8" s="58">
        <v>2</v>
      </c>
      <c r="D8" s="139">
        <f>+IF(C8=2,+'ورود اطلاعات اصلی'!H10,+'ورود اطلاعات اصلی'!F10)</f>
        <v>3.8E-3</v>
      </c>
      <c r="E8" s="139">
        <f>+IF(C8=2,+'ورود اطلاعات اصلی'!I10,+'ورود اطلاعات اصلی'!G10)</f>
        <v>6.11E-3</v>
      </c>
      <c r="F8" s="38">
        <v>10000</v>
      </c>
      <c r="G8" s="61">
        <v>2796</v>
      </c>
      <c r="H8" s="77"/>
      <c r="I8" s="39">
        <v>30000</v>
      </c>
      <c r="J8" s="62">
        <v>3131</v>
      </c>
      <c r="K8" s="79"/>
      <c r="L8" s="40"/>
      <c r="M8" s="63"/>
      <c r="N8" s="81"/>
      <c r="O8" s="83">
        <v>36971</v>
      </c>
      <c r="P8" s="94">
        <f t="shared" si="7"/>
        <v>-36971</v>
      </c>
      <c r="Q8" s="17">
        <f t="shared" si="0"/>
        <v>40000</v>
      </c>
      <c r="R8" s="8">
        <f t="shared" si="1"/>
        <v>3047.25</v>
      </c>
      <c r="S8" s="9">
        <f t="shared" si="8"/>
        <v>121890000</v>
      </c>
      <c r="T8" s="5">
        <f t="shared" si="2"/>
        <v>463182</v>
      </c>
      <c r="U8" s="18">
        <f t="shared" si="9"/>
        <v>122353182</v>
      </c>
      <c r="V8" s="32">
        <v>40000</v>
      </c>
      <c r="W8" s="67">
        <v>4687</v>
      </c>
      <c r="X8" s="84"/>
      <c r="Y8" s="33"/>
      <c r="Z8" s="68"/>
      <c r="AA8" s="86"/>
      <c r="AB8" s="34"/>
      <c r="AC8" s="69"/>
      <c r="AD8" s="92"/>
      <c r="AE8" s="140">
        <f t="shared" si="10"/>
        <v>-36971</v>
      </c>
      <c r="AF8" s="3"/>
      <c r="AG8" s="143"/>
      <c r="AH8" s="25"/>
      <c r="AI8" s="149"/>
      <c r="AJ8" s="165">
        <f t="shared" si="3"/>
        <v>0</v>
      </c>
      <c r="AK8" s="160"/>
      <c r="AL8" s="167">
        <f t="shared" si="11"/>
        <v>0</v>
      </c>
      <c r="AM8" s="155" t="str">
        <f t="shared" si="12"/>
        <v/>
      </c>
      <c r="AN8" s="151">
        <f t="shared" si="13"/>
        <v>0</v>
      </c>
      <c r="AO8" s="7">
        <f t="shared" si="4"/>
        <v>187480000</v>
      </c>
      <c r="AP8" s="5">
        <f t="shared" si="5"/>
        <v>1145502.8</v>
      </c>
      <c r="AQ8" s="10">
        <f t="shared" si="14"/>
        <v>186334497.19999999</v>
      </c>
      <c r="AR8" s="88">
        <f t="shared" si="6"/>
        <v>63981315.199999988</v>
      </c>
      <c r="AS8" s="146">
        <f t="shared" si="15"/>
        <v>52.292318151562249</v>
      </c>
      <c r="AT8" s="103">
        <f>+'ورود اطلاعات اصلی'!H137</f>
        <v>42417</v>
      </c>
      <c r="AU8" s="97">
        <f t="shared" si="16"/>
        <v>0</v>
      </c>
      <c r="AV8" s="98">
        <f>+(U8+U8*AU8*'ورود اطلاعات اصلی'!H56/36500)</f>
        <v>122353182</v>
      </c>
      <c r="AW8" s="100">
        <f t="shared" si="17"/>
        <v>63981315.199999988</v>
      </c>
    </row>
    <row r="9" spans="2:49" ht="23.25" thickBot="1" x14ac:dyDescent="0.6">
      <c r="B9" s="137" t="s">
        <v>68</v>
      </c>
      <c r="C9" s="58">
        <v>2</v>
      </c>
      <c r="D9" s="139">
        <f>+IF(C9=2,+'ورود اطلاعات اصلی'!H11,+'ورود اطلاعات اصلی'!F11)</f>
        <v>3.8E-3</v>
      </c>
      <c r="E9" s="139">
        <f>+IF(C9=2,+'ورود اطلاعات اصلی'!I11,+'ورود اطلاعات اصلی'!G11)</f>
        <v>6.11E-3</v>
      </c>
      <c r="F9" s="38">
        <v>2082</v>
      </c>
      <c r="G9" s="61">
        <v>6800</v>
      </c>
      <c r="H9" s="77"/>
      <c r="I9" s="39"/>
      <c r="J9" s="62"/>
      <c r="K9" s="79"/>
      <c r="L9" s="40"/>
      <c r="M9" s="63"/>
      <c r="N9" s="81">
        <v>42416</v>
      </c>
      <c r="O9" s="83">
        <v>36971</v>
      </c>
      <c r="P9" s="94">
        <f t="shared" si="7"/>
        <v>-36971</v>
      </c>
      <c r="Q9" s="17">
        <f t="shared" si="0"/>
        <v>2082</v>
      </c>
      <c r="R9" s="8">
        <f t="shared" si="1"/>
        <v>6800</v>
      </c>
      <c r="S9" s="9">
        <f t="shared" si="8"/>
        <v>14157600</v>
      </c>
      <c r="T9" s="5">
        <f t="shared" si="2"/>
        <v>53798.879999999997</v>
      </c>
      <c r="U9" s="18">
        <f t="shared" si="9"/>
        <v>14211398.880000001</v>
      </c>
      <c r="V9" s="32">
        <v>2082</v>
      </c>
      <c r="W9" s="67">
        <v>8154</v>
      </c>
      <c r="X9" s="84"/>
      <c r="Y9" s="33"/>
      <c r="Z9" s="68"/>
      <c r="AA9" s="86"/>
      <c r="AB9" s="34"/>
      <c r="AC9" s="69"/>
      <c r="AD9" s="92"/>
      <c r="AE9" s="140">
        <f t="shared" si="10"/>
        <v>-36971</v>
      </c>
      <c r="AF9" s="3"/>
      <c r="AG9" s="143"/>
      <c r="AH9" s="25"/>
      <c r="AI9" s="149"/>
      <c r="AJ9" s="165">
        <f t="shared" si="3"/>
        <v>0</v>
      </c>
      <c r="AK9" s="160"/>
      <c r="AL9" s="167">
        <f t="shared" si="11"/>
        <v>0</v>
      </c>
      <c r="AM9" s="155" t="str">
        <f t="shared" si="12"/>
        <v/>
      </c>
      <c r="AN9" s="151">
        <f t="shared" si="13"/>
        <v>0</v>
      </c>
      <c r="AO9" s="7">
        <f t="shared" si="4"/>
        <v>16976628</v>
      </c>
      <c r="AP9" s="5">
        <f t="shared" si="5"/>
        <v>103727.19708</v>
      </c>
      <c r="AQ9" s="10">
        <f t="shared" si="14"/>
        <v>16872900.802919999</v>
      </c>
      <c r="AR9" s="88">
        <f t="shared" si="6"/>
        <v>2661501.9229199979</v>
      </c>
      <c r="AS9" s="146">
        <f t="shared" si="15"/>
        <v>18.727937660419801</v>
      </c>
      <c r="AT9" s="103">
        <f>+'ورود اطلاعات اصلی'!H138</f>
        <v>42417</v>
      </c>
      <c r="AU9" s="97">
        <f t="shared" si="16"/>
        <v>0</v>
      </c>
      <c r="AV9" s="98">
        <f>+(U9+U9*AU9*'ورود اطلاعات اصلی'!H57/36500)</f>
        <v>14211398.880000001</v>
      </c>
      <c r="AW9" s="100">
        <f t="shared" si="17"/>
        <v>2661501.9229199979</v>
      </c>
    </row>
    <row r="10" spans="2:49" ht="23.25" thickBot="1" x14ac:dyDescent="0.6">
      <c r="B10" s="137" t="s">
        <v>69</v>
      </c>
      <c r="C10" s="58">
        <v>1</v>
      </c>
      <c r="D10" s="139">
        <f>+IF(C10=2,+'ورود اطلاعات اصلی'!H12,+'ورود اطلاعات اصلی'!F12)</f>
        <v>3.8E-3</v>
      </c>
      <c r="E10" s="139">
        <f>+IF(C10=2,+'ورود اطلاعات اصلی'!I12,+'ورود اطلاعات اصلی'!G12)</f>
        <v>6.79E-3</v>
      </c>
      <c r="F10" s="38">
        <v>3000</v>
      </c>
      <c r="G10" s="61">
        <v>7770</v>
      </c>
      <c r="H10" s="77"/>
      <c r="I10" s="39"/>
      <c r="J10" s="62"/>
      <c r="K10" s="79"/>
      <c r="L10" s="40"/>
      <c r="M10" s="63"/>
      <c r="N10" s="81"/>
      <c r="O10" s="83">
        <v>36971</v>
      </c>
      <c r="P10" s="94">
        <f t="shared" si="7"/>
        <v>-36971</v>
      </c>
      <c r="Q10" s="17">
        <f t="shared" si="0"/>
        <v>3000</v>
      </c>
      <c r="R10" s="8">
        <f t="shared" si="1"/>
        <v>7770</v>
      </c>
      <c r="S10" s="9">
        <f t="shared" si="8"/>
        <v>23310000</v>
      </c>
      <c r="T10" s="5">
        <f t="shared" si="2"/>
        <v>88578</v>
      </c>
      <c r="U10" s="18">
        <f t="shared" si="9"/>
        <v>23398578</v>
      </c>
      <c r="V10" s="32">
        <v>3000</v>
      </c>
      <c r="W10" s="67">
        <v>9800</v>
      </c>
      <c r="X10" s="84"/>
      <c r="Y10" s="33"/>
      <c r="Z10" s="68"/>
      <c r="AA10" s="86"/>
      <c r="AB10" s="34"/>
      <c r="AC10" s="69"/>
      <c r="AD10" s="92"/>
      <c r="AE10" s="140">
        <f t="shared" si="10"/>
        <v>-36971</v>
      </c>
      <c r="AF10" s="3"/>
      <c r="AG10" s="143"/>
      <c r="AH10" s="25"/>
      <c r="AI10" s="149"/>
      <c r="AJ10" s="165">
        <f t="shared" si="3"/>
        <v>0</v>
      </c>
      <c r="AK10" s="160"/>
      <c r="AL10" s="167">
        <f t="shared" si="11"/>
        <v>0</v>
      </c>
      <c r="AM10" s="155" t="str">
        <f t="shared" si="12"/>
        <v/>
      </c>
      <c r="AN10" s="151">
        <f t="shared" si="13"/>
        <v>0</v>
      </c>
      <c r="AO10" s="7">
        <f t="shared" si="4"/>
        <v>29400000</v>
      </c>
      <c r="AP10" s="5">
        <f t="shared" si="5"/>
        <v>199626</v>
      </c>
      <c r="AQ10" s="10">
        <f t="shared" si="14"/>
        <v>29200374</v>
      </c>
      <c r="AR10" s="88">
        <f t="shared" si="6"/>
        <v>5801796</v>
      </c>
      <c r="AS10" s="146">
        <f t="shared" si="15"/>
        <v>24.795506803875003</v>
      </c>
      <c r="AT10" s="103">
        <f>+'ورود اطلاعات اصلی'!H139</f>
        <v>42417</v>
      </c>
      <c r="AU10" s="97">
        <f t="shared" si="16"/>
        <v>0</v>
      </c>
      <c r="AV10" s="98">
        <f>+(U10+U10*AU10*'ورود اطلاعات اصلی'!H58/36500)</f>
        <v>23398578</v>
      </c>
      <c r="AW10" s="100">
        <f t="shared" si="17"/>
        <v>5801796</v>
      </c>
    </row>
    <row r="11" spans="2:49" ht="23.25" thickBot="1" x14ac:dyDescent="0.6">
      <c r="B11" s="137"/>
      <c r="C11" s="58"/>
      <c r="D11" s="139">
        <f>+IF(C11=2,+'ورود اطلاعات اصلی'!H13,+'ورود اطلاعات اصلی'!F13)</f>
        <v>3.8E-3</v>
      </c>
      <c r="E11" s="139">
        <f>+IF(C11=2,+'ورود اطلاعات اصلی'!I13,+'ورود اطلاعات اصلی'!G13)</f>
        <v>6.79E-3</v>
      </c>
      <c r="F11" s="38"/>
      <c r="G11" s="61"/>
      <c r="H11" s="77"/>
      <c r="I11" s="39"/>
      <c r="J11" s="62"/>
      <c r="K11" s="79"/>
      <c r="L11" s="40"/>
      <c r="M11" s="63"/>
      <c r="N11" s="81"/>
      <c r="O11" s="83">
        <v>36971</v>
      </c>
      <c r="P11" s="94" t="e">
        <f t="shared" si="7"/>
        <v>#DIV/0!</v>
      </c>
      <c r="Q11" s="17">
        <f t="shared" si="0"/>
        <v>0</v>
      </c>
      <c r="R11" s="8">
        <f t="shared" si="1"/>
        <v>0</v>
      </c>
      <c r="S11" s="9">
        <f t="shared" si="8"/>
        <v>0</v>
      </c>
      <c r="T11" s="5">
        <f t="shared" si="2"/>
        <v>0</v>
      </c>
      <c r="U11" s="18">
        <f t="shared" si="9"/>
        <v>0</v>
      </c>
      <c r="V11" s="32"/>
      <c r="W11" s="67"/>
      <c r="X11" s="84"/>
      <c r="Y11" s="33"/>
      <c r="Z11" s="68"/>
      <c r="AA11" s="86"/>
      <c r="AB11" s="34"/>
      <c r="AC11" s="69"/>
      <c r="AD11" s="92"/>
      <c r="AE11" s="140" t="e">
        <f t="shared" si="10"/>
        <v>#DIV/0!</v>
      </c>
      <c r="AF11" s="3"/>
      <c r="AG11" s="143"/>
      <c r="AH11" s="25"/>
      <c r="AI11" s="149"/>
      <c r="AJ11" s="165">
        <f t="shared" si="3"/>
        <v>0</v>
      </c>
      <c r="AK11" s="160"/>
      <c r="AL11" s="167">
        <f t="shared" si="11"/>
        <v>0</v>
      </c>
      <c r="AM11" s="155" t="str">
        <f t="shared" si="12"/>
        <v/>
      </c>
      <c r="AN11" s="151">
        <f t="shared" si="13"/>
        <v>0</v>
      </c>
      <c r="AO11" s="7">
        <f t="shared" si="4"/>
        <v>0</v>
      </c>
      <c r="AP11" s="5">
        <f t="shared" si="5"/>
        <v>0</v>
      </c>
      <c r="AQ11" s="10">
        <f t="shared" si="14"/>
        <v>0</v>
      </c>
      <c r="AR11" s="88">
        <f t="shared" si="6"/>
        <v>0</v>
      </c>
      <c r="AS11" s="146">
        <f t="shared" si="15"/>
        <v>0</v>
      </c>
      <c r="AT11" s="103">
        <f>+'ورود اطلاعات اصلی'!H140</f>
        <v>42417</v>
      </c>
      <c r="AU11" s="97">
        <f t="shared" si="16"/>
        <v>0</v>
      </c>
      <c r="AV11" s="98">
        <f>+(U11+U11*AU11*'ورود اطلاعات اصلی'!H59/36500)</f>
        <v>0</v>
      </c>
      <c r="AW11" s="100">
        <f t="shared" si="17"/>
        <v>0</v>
      </c>
    </row>
    <row r="12" spans="2:49" ht="23.25" thickBot="1" x14ac:dyDescent="0.6">
      <c r="B12" s="137"/>
      <c r="C12" s="58"/>
      <c r="D12" s="139">
        <f>+IF(C12=2,+'ورود اطلاعات اصلی'!H14,+'ورود اطلاعات اصلی'!F14)</f>
        <v>3.8E-3</v>
      </c>
      <c r="E12" s="139">
        <f>+IF(C12=2,+'ورود اطلاعات اصلی'!I14,+'ورود اطلاعات اصلی'!G14)</f>
        <v>6.79E-3</v>
      </c>
      <c r="F12" s="38"/>
      <c r="G12" s="61"/>
      <c r="H12" s="77"/>
      <c r="I12" s="39"/>
      <c r="J12" s="62"/>
      <c r="K12" s="79"/>
      <c r="L12" s="40"/>
      <c r="M12" s="63"/>
      <c r="N12" s="81"/>
      <c r="O12" s="83">
        <v>36971</v>
      </c>
      <c r="P12" s="94" t="e">
        <f t="shared" si="7"/>
        <v>#DIV/0!</v>
      </c>
      <c r="Q12" s="17">
        <f t="shared" si="0"/>
        <v>0</v>
      </c>
      <c r="R12" s="8">
        <f t="shared" si="1"/>
        <v>0</v>
      </c>
      <c r="S12" s="9">
        <f t="shared" si="8"/>
        <v>0</v>
      </c>
      <c r="T12" s="5">
        <f t="shared" si="2"/>
        <v>0</v>
      </c>
      <c r="U12" s="18">
        <f t="shared" si="9"/>
        <v>0</v>
      </c>
      <c r="V12" s="32"/>
      <c r="W12" s="67"/>
      <c r="X12" s="84"/>
      <c r="Y12" s="33"/>
      <c r="Z12" s="68"/>
      <c r="AA12" s="86"/>
      <c r="AB12" s="34"/>
      <c r="AC12" s="69"/>
      <c r="AD12" s="92"/>
      <c r="AE12" s="140" t="e">
        <f t="shared" si="10"/>
        <v>#DIV/0!</v>
      </c>
      <c r="AF12" s="3"/>
      <c r="AG12" s="143"/>
      <c r="AH12" s="25"/>
      <c r="AI12" s="149"/>
      <c r="AJ12" s="165">
        <f t="shared" si="3"/>
        <v>0</v>
      </c>
      <c r="AK12" s="160"/>
      <c r="AL12" s="167">
        <f t="shared" si="11"/>
        <v>0</v>
      </c>
      <c r="AM12" s="155" t="str">
        <f t="shared" si="12"/>
        <v/>
      </c>
      <c r="AN12" s="151">
        <f t="shared" si="13"/>
        <v>0</v>
      </c>
      <c r="AO12" s="7">
        <f t="shared" si="4"/>
        <v>0</v>
      </c>
      <c r="AP12" s="5">
        <f t="shared" si="5"/>
        <v>0</v>
      </c>
      <c r="AQ12" s="10">
        <f t="shared" si="14"/>
        <v>0</v>
      </c>
      <c r="AR12" s="88">
        <f t="shared" si="6"/>
        <v>0</v>
      </c>
      <c r="AS12" s="146">
        <f t="shared" si="15"/>
        <v>0</v>
      </c>
      <c r="AT12" s="103">
        <f>+'ورود اطلاعات اصلی'!H141</f>
        <v>42417</v>
      </c>
      <c r="AU12" s="97">
        <f t="shared" si="16"/>
        <v>0</v>
      </c>
      <c r="AV12" s="98">
        <f>+(U12+U12*AU12*'ورود اطلاعات اصلی'!H60/36500)</f>
        <v>0</v>
      </c>
      <c r="AW12" s="100">
        <f t="shared" si="17"/>
        <v>0</v>
      </c>
    </row>
    <row r="13" spans="2:49" ht="23.25" thickBot="1" x14ac:dyDescent="0.6">
      <c r="B13" s="137"/>
      <c r="C13" s="58"/>
      <c r="D13" s="139">
        <f>+IF(C13=2,+'ورود اطلاعات اصلی'!H15,+'ورود اطلاعات اصلی'!F15)</f>
        <v>3.8E-3</v>
      </c>
      <c r="E13" s="139">
        <f>+IF(C13=2,+'ورود اطلاعات اصلی'!I15,+'ورود اطلاعات اصلی'!G15)</f>
        <v>6.79E-3</v>
      </c>
      <c r="F13" s="38"/>
      <c r="G13" s="61"/>
      <c r="H13" s="77"/>
      <c r="I13" s="39"/>
      <c r="J13" s="62"/>
      <c r="K13" s="79"/>
      <c r="L13" s="40"/>
      <c r="M13" s="63"/>
      <c r="N13" s="81"/>
      <c r="O13" s="83">
        <v>36971</v>
      </c>
      <c r="P13" s="94" t="e">
        <f t="shared" si="7"/>
        <v>#DIV/0!</v>
      </c>
      <c r="Q13" s="17">
        <f t="shared" si="0"/>
        <v>0</v>
      </c>
      <c r="R13" s="8">
        <f t="shared" si="1"/>
        <v>0</v>
      </c>
      <c r="S13" s="9">
        <f t="shared" si="8"/>
        <v>0</v>
      </c>
      <c r="T13" s="5">
        <f t="shared" si="2"/>
        <v>0</v>
      </c>
      <c r="U13" s="18">
        <f t="shared" si="9"/>
        <v>0</v>
      </c>
      <c r="V13" s="38"/>
      <c r="W13" s="67"/>
      <c r="X13" s="84"/>
      <c r="Y13" s="33"/>
      <c r="Z13" s="68"/>
      <c r="AA13" s="86"/>
      <c r="AB13" s="34"/>
      <c r="AC13" s="69"/>
      <c r="AD13" s="92"/>
      <c r="AE13" s="140" t="e">
        <f t="shared" si="10"/>
        <v>#DIV/0!</v>
      </c>
      <c r="AF13" s="3"/>
      <c r="AG13" s="143"/>
      <c r="AH13" s="25"/>
      <c r="AI13" s="149"/>
      <c r="AJ13" s="165">
        <f t="shared" si="3"/>
        <v>0</v>
      </c>
      <c r="AK13" s="160"/>
      <c r="AL13" s="167">
        <f t="shared" si="11"/>
        <v>0</v>
      </c>
      <c r="AM13" s="155" t="str">
        <f t="shared" si="12"/>
        <v/>
      </c>
      <c r="AN13" s="151">
        <f>+IF(AJ13=0, 0, (((U13/(1-E13))-AG13*AF13-AC13*AB13-Z13*Y13-W13*V13)/AJ13))</f>
        <v>0</v>
      </c>
      <c r="AO13" s="7">
        <f t="shared" si="4"/>
        <v>0</v>
      </c>
      <c r="AP13" s="5">
        <f t="shared" si="5"/>
        <v>0</v>
      </c>
      <c r="AQ13" s="10">
        <f t="shared" si="14"/>
        <v>0</v>
      </c>
      <c r="AR13" s="88">
        <f>+(AF13*AG13+AQ13)-U13</f>
        <v>0</v>
      </c>
      <c r="AS13" s="146">
        <f t="shared" si="15"/>
        <v>0</v>
      </c>
      <c r="AT13" s="103">
        <f>+'ورود اطلاعات اصلی'!H142</f>
        <v>42417</v>
      </c>
      <c r="AU13" s="97">
        <f t="shared" si="16"/>
        <v>0</v>
      </c>
      <c r="AV13" s="98">
        <f>+(U13+U13*AU13*'ورود اطلاعات اصلی'!H61/36500)</f>
        <v>0</v>
      </c>
      <c r="AW13" s="100">
        <f t="shared" si="17"/>
        <v>0</v>
      </c>
    </row>
    <row r="14" spans="2:49" ht="23.25" thickBot="1" x14ac:dyDescent="0.6">
      <c r="B14" s="137"/>
      <c r="C14" s="58"/>
      <c r="D14" s="139">
        <f>+IF(C14=2,+'ورود اطلاعات اصلی'!H16,+'ورود اطلاعات اصلی'!F16)</f>
        <v>3.8E-3</v>
      </c>
      <c r="E14" s="139">
        <f>+IF(C14=2,+'ورود اطلاعات اصلی'!I16,+'ورود اطلاعات اصلی'!G16)</f>
        <v>6.79E-3</v>
      </c>
      <c r="F14" s="38"/>
      <c r="G14" s="61"/>
      <c r="H14" s="77"/>
      <c r="I14" s="39"/>
      <c r="J14" s="62"/>
      <c r="K14" s="79"/>
      <c r="L14" s="40"/>
      <c r="M14" s="63"/>
      <c r="N14" s="81"/>
      <c r="O14" s="83">
        <v>36971</v>
      </c>
      <c r="P14" s="94" t="e">
        <f t="shared" si="7"/>
        <v>#DIV/0!</v>
      </c>
      <c r="Q14" s="17">
        <f t="shared" si="0"/>
        <v>0</v>
      </c>
      <c r="R14" s="8">
        <f t="shared" si="1"/>
        <v>0</v>
      </c>
      <c r="S14" s="9">
        <f t="shared" si="8"/>
        <v>0</v>
      </c>
      <c r="T14" s="5">
        <f t="shared" si="2"/>
        <v>0</v>
      </c>
      <c r="U14" s="18">
        <f t="shared" si="9"/>
        <v>0</v>
      </c>
      <c r="V14" s="32"/>
      <c r="W14" s="67"/>
      <c r="X14" s="84"/>
      <c r="Y14" s="33"/>
      <c r="Z14" s="68"/>
      <c r="AA14" s="86"/>
      <c r="AB14" s="34"/>
      <c r="AC14" s="69"/>
      <c r="AD14" s="92"/>
      <c r="AE14" s="140" t="e">
        <f t="shared" si="10"/>
        <v>#DIV/0!</v>
      </c>
      <c r="AF14" s="3"/>
      <c r="AG14" s="143"/>
      <c r="AH14" s="25"/>
      <c r="AI14" s="149"/>
      <c r="AJ14" s="165">
        <f t="shared" si="3"/>
        <v>0</v>
      </c>
      <c r="AK14" s="160"/>
      <c r="AL14" s="167">
        <f t="shared" si="11"/>
        <v>0</v>
      </c>
      <c r="AM14" s="155" t="str">
        <f t="shared" si="12"/>
        <v/>
      </c>
      <c r="AN14" s="151">
        <f>+IF(AJ14=0, 0, (((U14/(1-E14))-AG14*AF14-AC14*AB14-Z14*Y14-W14*V14)/AJ14))</f>
        <v>0</v>
      </c>
      <c r="AO14" s="7">
        <f t="shared" si="4"/>
        <v>0</v>
      </c>
      <c r="AP14" s="5">
        <f t="shared" si="5"/>
        <v>0</v>
      </c>
      <c r="AQ14" s="10">
        <f t="shared" si="14"/>
        <v>0</v>
      </c>
      <c r="AR14" s="88">
        <f>+(AF14*AG14+AQ14)-U14</f>
        <v>0</v>
      </c>
      <c r="AS14" s="146">
        <f t="shared" si="15"/>
        <v>0</v>
      </c>
      <c r="AT14" s="103">
        <f>+'ورود اطلاعات اصلی'!H143</f>
        <v>42417</v>
      </c>
      <c r="AU14" s="97">
        <f t="shared" si="16"/>
        <v>0</v>
      </c>
      <c r="AV14" s="98">
        <f>+(U14+U14*AU14*'ورود اطلاعات اصلی'!H62/36500)</f>
        <v>0</v>
      </c>
      <c r="AW14" s="100">
        <f t="shared" si="17"/>
        <v>0</v>
      </c>
    </row>
    <row r="15" spans="2:49" ht="23.25" thickBot="1" x14ac:dyDescent="0.6">
      <c r="B15" s="137"/>
      <c r="C15" s="58"/>
      <c r="D15" s="139">
        <f>+IF(C15=2,+'ورود اطلاعات اصلی'!H17,+'ورود اطلاعات اصلی'!F17)</f>
        <v>3.8E-3</v>
      </c>
      <c r="E15" s="139">
        <f>+IF(C15=2,+'ورود اطلاعات اصلی'!I17,+'ورود اطلاعات اصلی'!G17)</f>
        <v>6.79E-3</v>
      </c>
      <c r="F15" s="38"/>
      <c r="G15" s="61"/>
      <c r="H15" s="77"/>
      <c r="I15" s="39"/>
      <c r="J15" s="62"/>
      <c r="K15" s="79"/>
      <c r="L15" s="40"/>
      <c r="M15" s="63"/>
      <c r="N15" s="81"/>
      <c r="O15" s="83">
        <v>36971</v>
      </c>
      <c r="P15" s="94" t="e">
        <f t="shared" si="7"/>
        <v>#DIV/0!</v>
      </c>
      <c r="Q15" s="17">
        <f t="shared" si="0"/>
        <v>0</v>
      </c>
      <c r="R15" s="8">
        <f t="shared" si="1"/>
        <v>0</v>
      </c>
      <c r="S15" s="9">
        <f t="shared" si="8"/>
        <v>0</v>
      </c>
      <c r="T15" s="5">
        <f t="shared" si="2"/>
        <v>0</v>
      </c>
      <c r="U15" s="18">
        <f t="shared" si="9"/>
        <v>0</v>
      </c>
      <c r="V15" s="32"/>
      <c r="W15" s="67"/>
      <c r="X15" s="84"/>
      <c r="Y15" s="33"/>
      <c r="Z15" s="68"/>
      <c r="AA15" s="86"/>
      <c r="AB15" s="34"/>
      <c r="AC15" s="69"/>
      <c r="AD15" s="92"/>
      <c r="AE15" s="140" t="e">
        <f t="shared" si="10"/>
        <v>#DIV/0!</v>
      </c>
      <c r="AF15" s="3"/>
      <c r="AG15" s="143"/>
      <c r="AH15" s="25"/>
      <c r="AI15" s="149"/>
      <c r="AJ15" s="165">
        <f t="shared" si="3"/>
        <v>0</v>
      </c>
      <c r="AK15" s="160"/>
      <c r="AL15" s="167">
        <f t="shared" si="11"/>
        <v>0</v>
      </c>
      <c r="AM15" s="155" t="str">
        <f t="shared" si="12"/>
        <v/>
      </c>
      <c r="AN15" s="151">
        <f>+IF(AJ15=0, 0, (((U15/(1-E15))-AG15*AF15-AC15*AB15-Z15*Y15-W15*V15)/AJ15))</f>
        <v>0</v>
      </c>
      <c r="AO15" s="7">
        <f t="shared" si="4"/>
        <v>0</v>
      </c>
      <c r="AP15" s="5">
        <f t="shared" si="5"/>
        <v>0</v>
      </c>
      <c r="AQ15" s="10">
        <f t="shared" si="14"/>
        <v>0</v>
      </c>
      <c r="AR15" s="88">
        <f>+(AF15*AG15+AQ15)-U15</f>
        <v>0</v>
      </c>
      <c r="AS15" s="146">
        <f t="shared" si="15"/>
        <v>0</v>
      </c>
      <c r="AT15" s="103">
        <f>+'ورود اطلاعات اصلی'!H144</f>
        <v>42417</v>
      </c>
      <c r="AU15" s="97">
        <f t="shared" si="16"/>
        <v>0</v>
      </c>
      <c r="AV15" s="98">
        <f>+(U15+U15*AU15*'ورود اطلاعات اصلی'!H63/36500)</f>
        <v>0</v>
      </c>
      <c r="AW15" s="100">
        <f t="shared" si="17"/>
        <v>0</v>
      </c>
    </row>
    <row r="16" spans="2:49" ht="23.25" thickBot="1" x14ac:dyDescent="0.6">
      <c r="B16" s="137"/>
      <c r="C16" s="58"/>
      <c r="D16" s="139">
        <f>+IF(C16=2,+'ورود اطلاعات اصلی'!H18,+'ورود اطلاعات اصلی'!F18)</f>
        <v>3.8E-3</v>
      </c>
      <c r="E16" s="139">
        <f>+IF(C16=2,+'ورود اطلاعات اصلی'!I18,+'ورود اطلاعات اصلی'!G18)</f>
        <v>6.79E-3</v>
      </c>
      <c r="F16" s="38"/>
      <c r="G16" s="61"/>
      <c r="H16" s="77"/>
      <c r="I16" s="39"/>
      <c r="J16" s="62"/>
      <c r="K16" s="79"/>
      <c r="L16" s="40"/>
      <c r="M16" s="63"/>
      <c r="N16" s="81"/>
      <c r="O16" s="83">
        <v>36971</v>
      </c>
      <c r="P16" s="94" t="e">
        <f t="shared" si="7"/>
        <v>#DIV/0!</v>
      </c>
      <c r="Q16" s="17">
        <f t="shared" si="0"/>
        <v>0</v>
      </c>
      <c r="R16" s="8">
        <f t="shared" si="1"/>
        <v>0</v>
      </c>
      <c r="S16" s="9">
        <f t="shared" si="8"/>
        <v>0</v>
      </c>
      <c r="T16" s="5">
        <f t="shared" si="2"/>
        <v>0</v>
      </c>
      <c r="U16" s="18">
        <f t="shared" si="9"/>
        <v>0</v>
      </c>
      <c r="V16" s="38"/>
      <c r="W16" s="67"/>
      <c r="X16" s="84"/>
      <c r="Y16" s="33"/>
      <c r="Z16" s="68"/>
      <c r="AA16" s="86"/>
      <c r="AB16" s="34"/>
      <c r="AC16" s="69"/>
      <c r="AD16" s="92"/>
      <c r="AE16" s="140" t="e">
        <f t="shared" si="10"/>
        <v>#DIV/0!</v>
      </c>
      <c r="AF16" s="3"/>
      <c r="AG16" s="143"/>
      <c r="AH16" s="25"/>
      <c r="AI16" s="149"/>
      <c r="AJ16" s="165">
        <f t="shared" si="3"/>
        <v>0</v>
      </c>
      <c r="AK16" s="160"/>
      <c r="AL16" s="167">
        <f t="shared" si="11"/>
        <v>0</v>
      </c>
      <c r="AM16" s="155" t="str">
        <f t="shared" si="12"/>
        <v/>
      </c>
      <c r="AN16" s="151">
        <f t="shared" si="13"/>
        <v>0</v>
      </c>
      <c r="AO16" s="7">
        <f t="shared" si="4"/>
        <v>0</v>
      </c>
      <c r="AP16" s="5">
        <f t="shared" si="5"/>
        <v>0</v>
      </c>
      <c r="AQ16" s="10">
        <f t="shared" si="14"/>
        <v>0</v>
      </c>
      <c r="AR16" s="88">
        <f t="shared" si="6"/>
        <v>0</v>
      </c>
      <c r="AS16" s="146">
        <f t="shared" si="15"/>
        <v>0</v>
      </c>
      <c r="AT16" s="103">
        <f>+'ورود اطلاعات اصلی'!H145</f>
        <v>42417</v>
      </c>
      <c r="AU16" s="97">
        <f t="shared" si="16"/>
        <v>0</v>
      </c>
      <c r="AV16" s="98">
        <f>+(U16+U16*AU16*'ورود اطلاعات اصلی'!H64/36500)</f>
        <v>0</v>
      </c>
      <c r="AW16" s="100">
        <f t="shared" si="17"/>
        <v>0</v>
      </c>
    </row>
    <row r="17" spans="2:49" ht="23.25" thickBot="1" x14ac:dyDescent="0.6">
      <c r="B17" s="137"/>
      <c r="C17" s="58"/>
      <c r="D17" s="139">
        <f>+IF(C17=2,+'ورود اطلاعات اصلی'!H19,+'ورود اطلاعات اصلی'!F19)</f>
        <v>3.8E-3</v>
      </c>
      <c r="E17" s="139">
        <f>+IF(C17=2,+'ورود اطلاعات اصلی'!I19,+'ورود اطلاعات اصلی'!G19)</f>
        <v>6.79E-3</v>
      </c>
      <c r="F17" s="38"/>
      <c r="G17" s="61"/>
      <c r="H17" s="77"/>
      <c r="I17" s="39"/>
      <c r="J17" s="62"/>
      <c r="K17" s="79"/>
      <c r="L17" s="40"/>
      <c r="M17" s="63"/>
      <c r="N17" s="81"/>
      <c r="O17" s="83">
        <v>36971</v>
      </c>
      <c r="P17" s="94" t="e">
        <f t="shared" si="7"/>
        <v>#DIV/0!</v>
      </c>
      <c r="Q17" s="17">
        <f t="shared" si="0"/>
        <v>0</v>
      </c>
      <c r="R17" s="8">
        <f t="shared" si="1"/>
        <v>0</v>
      </c>
      <c r="S17" s="9">
        <f t="shared" si="8"/>
        <v>0</v>
      </c>
      <c r="T17" s="5">
        <f t="shared" si="2"/>
        <v>0</v>
      </c>
      <c r="U17" s="18">
        <f t="shared" si="9"/>
        <v>0</v>
      </c>
      <c r="V17" s="32"/>
      <c r="W17" s="67"/>
      <c r="X17" s="84"/>
      <c r="Y17" s="33"/>
      <c r="Z17" s="68"/>
      <c r="AA17" s="86"/>
      <c r="AB17" s="34"/>
      <c r="AC17" s="69"/>
      <c r="AD17" s="92"/>
      <c r="AE17" s="140" t="e">
        <f t="shared" si="10"/>
        <v>#DIV/0!</v>
      </c>
      <c r="AF17" s="3"/>
      <c r="AG17" s="143"/>
      <c r="AH17" s="25"/>
      <c r="AI17" s="149"/>
      <c r="AJ17" s="165">
        <f t="shared" si="3"/>
        <v>0</v>
      </c>
      <c r="AK17" s="160"/>
      <c r="AL17" s="167">
        <f t="shared" si="11"/>
        <v>0</v>
      </c>
      <c r="AM17" s="155" t="str">
        <f t="shared" si="12"/>
        <v/>
      </c>
      <c r="AN17" s="151">
        <f t="shared" si="13"/>
        <v>0</v>
      </c>
      <c r="AO17" s="7">
        <f t="shared" si="4"/>
        <v>0</v>
      </c>
      <c r="AP17" s="5">
        <f t="shared" si="5"/>
        <v>0</v>
      </c>
      <c r="AQ17" s="10">
        <f t="shared" si="14"/>
        <v>0</v>
      </c>
      <c r="AR17" s="88">
        <f t="shared" si="6"/>
        <v>0</v>
      </c>
      <c r="AS17" s="146">
        <f t="shared" si="15"/>
        <v>0</v>
      </c>
      <c r="AT17" s="103">
        <f>+'ورود اطلاعات اصلی'!H146</f>
        <v>42417</v>
      </c>
      <c r="AU17" s="97">
        <f t="shared" si="16"/>
        <v>0</v>
      </c>
      <c r="AV17" s="98">
        <f>+(U17+U17*AU17*'ورود اطلاعات اصلی'!H65/36500)</f>
        <v>0</v>
      </c>
      <c r="AW17" s="100">
        <f t="shared" si="17"/>
        <v>0</v>
      </c>
    </row>
    <row r="18" spans="2:49" ht="23.25" thickBot="1" x14ac:dyDescent="0.6">
      <c r="B18" s="137"/>
      <c r="C18" s="58"/>
      <c r="D18" s="139">
        <f>+IF(C18=2,+'ورود اطلاعات اصلی'!H20,+'ورود اطلاعات اصلی'!F20)</f>
        <v>3.8E-3</v>
      </c>
      <c r="E18" s="139">
        <f>+IF(C18=2,+'ورود اطلاعات اصلی'!I20,+'ورود اطلاعات اصلی'!G20)</f>
        <v>6.79E-3</v>
      </c>
      <c r="F18" s="38"/>
      <c r="G18" s="61"/>
      <c r="H18" s="77"/>
      <c r="I18" s="39"/>
      <c r="J18" s="62"/>
      <c r="K18" s="79"/>
      <c r="L18" s="40"/>
      <c r="M18" s="63"/>
      <c r="N18" s="81"/>
      <c r="O18" s="83">
        <v>36971</v>
      </c>
      <c r="P18" s="94" t="e">
        <f t="shared" si="7"/>
        <v>#DIV/0!</v>
      </c>
      <c r="Q18" s="17">
        <f t="shared" si="0"/>
        <v>0</v>
      </c>
      <c r="R18" s="8">
        <f t="shared" si="1"/>
        <v>0</v>
      </c>
      <c r="S18" s="9">
        <f t="shared" si="8"/>
        <v>0</v>
      </c>
      <c r="T18" s="5">
        <f t="shared" si="2"/>
        <v>0</v>
      </c>
      <c r="U18" s="18">
        <f t="shared" si="9"/>
        <v>0</v>
      </c>
      <c r="V18" s="32"/>
      <c r="W18" s="67"/>
      <c r="X18" s="84"/>
      <c r="Y18" s="33"/>
      <c r="Z18" s="68"/>
      <c r="AA18" s="86"/>
      <c r="AB18" s="34"/>
      <c r="AC18" s="69"/>
      <c r="AD18" s="92"/>
      <c r="AE18" s="140" t="e">
        <f t="shared" si="10"/>
        <v>#DIV/0!</v>
      </c>
      <c r="AF18" s="3"/>
      <c r="AG18" s="143"/>
      <c r="AH18" s="25"/>
      <c r="AI18" s="149"/>
      <c r="AJ18" s="165">
        <f t="shared" si="3"/>
        <v>0</v>
      </c>
      <c r="AK18" s="160"/>
      <c r="AL18" s="167">
        <f t="shared" si="11"/>
        <v>0</v>
      </c>
      <c r="AM18" s="155" t="str">
        <f t="shared" si="12"/>
        <v/>
      </c>
      <c r="AN18" s="151">
        <f t="shared" si="13"/>
        <v>0</v>
      </c>
      <c r="AO18" s="7">
        <f t="shared" si="4"/>
        <v>0</v>
      </c>
      <c r="AP18" s="5">
        <f t="shared" si="5"/>
        <v>0</v>
      </c>
      <c r="AQ18" s="10">
        <f t="shared" si="14"/>
        <v>0</v>
      </c>
      <c r="AR18" s="88">
        <f t="shared" si="6"/>
        <v>0</v>
      </c>
      <c r="AS18" s="146">
        <f t="shared" si="15"/>
        <v>0</v>
      </c>
      <c r="AT18" s="103">
        <f>+'ورود اطلاعات اصلی'!H147</f>
        <v>42417</v>
      </c>
      <c r="AU18" s="97">
        <f t="shared" si="16"/>
        <v>0</v>
      </c>
      <c r="AV18" s="98">
        <f>+(U18+U18*AU18*'ورود اطلاعات اصلی'!H66/36500)</f>
        <v>0</v>
      </c>
      <c r="AW18" s="100">
        <f t="shared" si="17"/>
        <v>0</v>
      </c>
    </row>
    <row r="19" spans="2:49" ht="23.25" thickBot="1" x14ac:dyDescent="0.6">
      <c r="B19" s="137"/>
      <c r="C19" s="58"/>
      <c r="D19" s="139">
        <f>+IF(C19=2,+'ورود اطلاعات اصلی'!H21,+'ورود اطلاعات اصلی'!F21)</f>
        <v>3.8E-3</v>
      </c>
      <c r="E19" s="139">
        <f>+IF(C19=2,+'ورود اطلاعات اصلی'!I21,+'ورود اطلاعات اصلی'!G21)</f>
        <v>6.79E-3</v>
      </c>
      <c r="F19" s="38"/>
      <c r="G19" s="61"/>
      <c r="H19" s="77"/>
      <c r="I19" s="39"/>
      <c r="J19" s="62"/>
      <c r="K19" s="79"/>
      <c r="L19" s="40"/>
      <c r="M19" s="63"/>
      <c r="N19" s="81"/>
      <c r="O19" s="83">
        <v>36971</v>
      </c>
      <c r="P19" s="94" t="e">
        <f t="shared" si="7"/>
        <v>#DIV/0!</v>
      </c>
      <c r="Q19" s="17">
        <f t="shared" si="0"/>
        <v>0</v>
      </c>
      <c r="R19" s="8">
        <f t="shared" si="1"/>
        <v>0</v>
      </c>
      <c r="S19" s="9">
        <f t="shared" si="8"/>
        <v>0</v>
      </c>
      <c r="T19" s="5">
        <f t="shared" si="2"/>
        <v>0</v>
      </c>
      <c r="U19" s="18">
        <f t="shared" si="9"/>
        <v>0</v>
      </c>
      <c r="V19" s="38"/>
      <c r="W19" s="67"/>
      <c r="X19" s="84"/>
      <c r="Y19" s="33"/>
      <c r="Z19" s="68"/>
      <c r="AA19" s="86"/>
      <c r="AB19" s="34"/>
      <c r="AC19" s="69"/>
      <c r="AD19" s="92"/>
      <c r="AE19" s="140" t="e">
        <f t="shared" si="10"/>
        <v>#DIV/0!</v>
      </c>
      <c r="AF19" s="3"/>
      <c r="AG19" s="143"/>
      <c r="AH19" s="25"/>
      <c r="AI19" s="149"/>
      <c r="AJ19" s="165">
        <f t="shared" si="3"/>
        <v>0</v>
      </c>
      <c r="AK19" s="160"/>
      <c r="AL19" s="167">
        <f t="shared" si="11"/>
        <v>0</v>
      </c>
      <c r="AM19" s="155" t="str">
        <f t="shared" si="12"/>
        <v/>
      </c>
      <c r="AN19" s="151">
        <f t="shared" si="13"/>
        <v>0</v>
      </c>
      <c r="AO19" s="7">
        <f t="shared" si="4"/>
        <v>0</v>
      </c>
      <c r="AP19" s="5">
        <f t="shared" si="5"/>
        <v>0</v>
      </c>
      <c r="AQ19" s="10">
        <f t="shared" si="14"/>
        <v>0</v>
      </c>
      <c r="AR19" s="88">
        <f t="shared" si="6"/>
        <v>0</v>
      </c>
      <c r="AS19" s="146">
        <f t="shared" si="15"/>
        <v>0</v>
      </c>
      <c r="AT19" s="103">
        <f>+'ورود اطلاعات اصلی'!H148</f>
        <v>42417</v>
      </c>
      <c r="AU19" s="97">
        <f t="shared" si="16"/>
        <v>0</v>
      </c>
      <c r="AV19" s="98">
        <f>+(U19+U19*AU19*'ورود اطلاعات اصلی'!H67/36500)</f>
        <v>0</v>
      </c>
      <c r="AW19" s="100">
        <f t="shared" si="17"/>
        <v>0</v>
      </c>
    </row>
    <row r="20" spans="2:49" ht="23.25" thickBot="1" x14ac:dyDescent="0.6">
      <c r="B20" s="137"/>
      <c r="C20" s="58"/>
      <c r="D20" s="139">
        <f>+IF(C20=2,+'ورود اطلاعات اصلی'!H22,+'ورود اطلاعات اصلی'!F22)</f>
        <v>3.8E-3</v>
      </c>
      <c r="E20" s="139">
        <f>+IF(C20=2,+'ورود اطلاعات اصلی'!I22,+'ورود اطلاعات اصلی'!G22)</f>
        <v>6.79E-3</v>
      </c>
      <c r="F20" s="38"/>
      <c r="G20" s="61"/>
      <c r="H20" s="77"/>
      <c r="I20" s="39"/>
      <c r="J20" s="62"/>
      <c r="K20" s="79"/>
      <c r="L20" s="40"/>
      <c r="M20" s="63"/>
      <c r="N20" s="81"/>
      <c r="O20" s="83">
        <v>36971</v>
      </c>
      <c r="P20" s="94" t="e">
        <f t="shared" si="7"/>
        <v>#DIV/0!</v>
      </c>
      <c r="Q20" s="17">
        <f t="shared" si="0"/>
        <v>0</v>
      </c>
      <c r="R20" s="8">
        <f t="shared" si="1"/>
        <v>0</v>
      </c>
      <c r="S20" s="9">
        <f t="shared" si="8"/>
        <v>0</v>
      </c>
      <c r="T20" s="5">
        <f t="shared" si="2"/>
        <v>0</v>
      </c>
      <c r="U20" s="18">
        <f t="shared" si="9"/>
        <v>0</v>
      </c>
      <c r="V20" s="32"/>
      <c r="W20" s="67"/>
      <c r="X20" s="84"/>
      <c r="Y20" s="33"/>
      <c r="Z20" s="68"/>
      <c r="AA20" s="86"/>
      <c r="AB20" s="34"/>
      <c r="AC20" s="69"/>
      <c r="AD20" s="92"/>
      <c r="AE20" s="140" t="e">
        <f t="shared" si="10"/>
        <v>#DIV/0!</v>
      </c>
      <c r="AF20" s="3"/>
      <c r="AG20" s="143"/>
      <c r="AH20" s="25"/>
      <c r="AI20" s="149"/>
      <c r="AJ20" s="165">
        <f t="shared" si="3"/>
        <v>0</v>
      </c>
      <c r="AK20" s="160"/>
      <c r="AL20" s="167">
        <f t="shared" si="11"/>
        <v>0</v>
      </c>
      <c r="AM20" s="155" t="str">
        <f t="shared" si="12"/>
        <v/>
      </c>
      <c r="AN20" s="151">
        <f t="shared" si="13"/>
        <v>0</v>
      </c>
      <c r="AO20" s="7">
        <f t="shared" si="4"/>
        <v>0</v>
      </c>
      <c r="AP20" s="5">
        <f t="shared" si="5"/>
        <v>0</v>
      </c>
      <c r="AQ20" s="10">
        <f t="shared" si="14"/>
        <v>0</v>
      </c>
      <c r="AR20" s="88">
        <f t="shared" si="6"/>
        <v>0</v>
      </c>
      <c r="AS20" s="146">
        <f t="shared" si="15"/>
        <v>0</v>
      </c>
      <c r="AT20" s="103">
        <f>+'ورود اطلاعات اصلی'!H149</f>
        <v>42417</v>
      </c>
      <c r="AU20" s="97">
        <f t="shared" si="16"/>
        <v>0</v>
      </c>
      <c r="AV20" s="98">
        <f>+(U20+U20*AU20*'ورود اطلاعات اصلی'!H68/36500)</f>
        <v>0</v>
      </c>
      <c r="AW20" s="100">
        <f t="shared" si="17"/>
        <v>0</v>
      </c>
    </row>
    <row r="21" spans="2:49" ht="23.25" thickBot="1" x14ac:dyDescent="0.6">
      <c r="B21" s="137"/>
      <c r="C21" s="59"/>
      <c r="D21" s="139">
        <f>+IF(C21=2,+'ورود اطلاعات اصلی'!H23,+'ورود اطلاعات اصلی'!F23)</f>
        <v>3.8E-3</v>
      </c>
      <c r="E21" s="139">
        <f>+IF(C21=2,+'ورود اطلاعات اصلی'!I23,+'ورود اطلاعات اصلی'!G23)</f>
        <v>6.79E-3</v>
      </c>
      <c r="F21" s="41"/>
      <c r="G21" s="66"/>
      <c r="H21" s="78"/>
      <c r="I21" s="42"/>
      <c r="J21" s="65"/>
      <c r="K21" s="80"/>
      <c r="L21" s="43"/>
      <c r="M21" s="64"/>
      <c r="N21" s="82"/>
      <c r="O21" s="83">
        <v>36971</v>
      </c>
      <c r="P21" s="94" t="e">
        <f t="shared" si="7"/>
        <v>#DIV/0!</v>
      </c>
      <c r="Q21" s="19">
        <f t="shared" si="0"/>
        <v>0</v>
      </c>
      <c r="R21" s="20">
        <f t="shared" si="1"/>
        <v>0</v>
      </c>
      <c r="S21" s="21">
        <f t="shared" si="8"/>
        <v>0</v>
      </c>
      <c r="T21" s="95">
        <f t="shared" si="2"/>
        <v>0</v>
      </c>
      <c r="U21" s="22">
        <f t="shared" si="9"/>
        <v>0</v>
      </c>
      <c r="V21" s="35"/>
      <c r="W21" s="76"/>
      <c r="X21" s="85"/>
      <c r="Y21" s="36"/>
      <c r="Z21" s="71"/>
      <c r="AA21" s="87"/>
      <c r="AB21" s="37"/>
      <c r="AC21" s="70"/>
      <c r="AD21" s="93"/>
      <c r="AE21" s="140" t="e">
        <f t="shared" si="10"/>
        <v>#DIV/0!</v>
      </c>
      <c r="AF21" s="144"/>
      <c r="AG21" s="145"/>
      <c r="AH21" s="26"/>
      <c r="AI21" s="150"/>
      <c r="AJ21" s="166">
        <f t="shared" si="3"/>
        <v>0</v>
      </c>
      <c r="AK21" s="161"/>
      <c r="AL21" s="167">
        <f t="shared" si="11"/>
        <v>0</v>
      </c>
      <c r="AM21" s="156" t="str">
        <f t="shared" si="12"/>
        <v/>
      </c>
      <c r="AN21" s="151">
        <f t="shared" si="13"/>
        <v>0</v>
      </c>
      <c r="AO21" s="7">
        <f t="shared" si="4"/>
        <v>0</v>
      </c>
      <c r="AP21" s="5">
        <f t="shared" si="5"/>
        <v>0</v>
      </c>
      <c r="AQ21" s="13">
        <f t="shared" si="14"/>
        <v>0</v>
      </c>
      <c r="AR21" s="89">
        <f t="shared" si="6"/>
        <v>0</v>
      </c>
      <c r="AS21" s="146">
        <f t="shared" si="15"/>
        <v>0</v>
      </c>
      <c r="AT21" s="103">
        <f>+'ورود اطلاعات اصلی'!H150</f>
        <v>42417</v>
      </c>
      <c r="AU21" s="99">
        <f t="shared" si="16"/>
        <v>0</v>
      </c>
      <c r="AV21" s="98">
        <f>+(U21+U21*AU21*'ورود اطلاعات اصلی'!H69/36500)</f>
        <v>0</v>
      </c>
      <c r="AW21" s="100">
        <f t="shared" si="17"/>
        <v>0</v>
      </c>
    </row>
    <row r="22" spans="2:49" ht="23.25" thickBot="1" x14ac:dyDescent="0.6">
      <c r="B22" s="138" t="s">
        <v>2</v>
      </c>
      <c r="C22" s="47"/>
      <c r="D22" s="47"/>
      <c r="E22" s="47"/>
      <c r="F22" s="15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4">
        <f>SUM(S4:S21)</f>
        <v>1036116480</v>
      </c>
      <c r="T22" s="44">
        <f>SUM(T4:T21)</f>
        <v>3937242.6239999998</v>
      </c>
      <c r="U22" s="72">
        <f>SUM(U4:U21)</f>
        <v>1040053722.624</v>
      </c>
      <c r="V22" s="73"/>
      <c r="W22" s="74"/>
      <c r="X22" s="75"/>
      <c r="Y22" s="153"/>
      <c r="Z22" s="11"/>
      <c r="AA22" s="152"/>
      <c r="AB22" s="205" t="s">
        <v>3</v>
      </c>
      <c r="AC22" s="206"/>
      <c r="AD22" s="12"/>
      <c r="AE22" s="12"/>
      <c r="AF22" s="12"/>
      <c r="AG22" s="12"/>
      <c r="AH22" s="12"/>
      <c r="AI22" s="12"/>
      <c r="AJ22" s="207"/>
      <c r="AK22" s="208"/>
      <c r="AL22" s="168">
        <f>SUM(AL4:AL21)</f>
        <v>0</v>
      </c>
      <c r="AM22" s="157">
        <f>SUM(AM4:AM21)</f>
        <v>0</v>
      </c>
      <c r="AN22" s="154"/>
      <c r="AO22" s="23"/>
      <c r="AP22" s="45">
        <f>SUM(AP4:AP21)</f>
        <v>6747403.7267399998</v>
      </c>
      <c r="AQ22" s="46">
        <f>SUM(AQ4:AQ21)</f>
        <v>1022476978.27326</v>
      </c>
      <c r="AR22" s="90">
        <f>SUM(AR4:AR21)</f>
        <v>-17576744.350739993</v>
      </c>
      <c r="AS22" s="146">
        <f t="shared" si="15"/>
        <v>-1.6899842737348998</v>
      </c>
      <c r="AT22" s="91"/>
      <c r="AU22" s="91"/>
      <c r="AV22" s="102">
        <f>SUM(AV4:AV21)</f>
        <v>1040053722.624</v>
      </c>
      <c r="AW22" s="101">
        <f>SUM(AW4:AW21)</f>
        <v>-17576744.350739993</v>
      </c>
    </row>
    <row r="23" spans="2:49" ht="9" customHeight="1" thickBot="1" x14ac:dyDescent="0.6"/>
    <row r="24" spans="2:49" ht="24.75" thickBot="1" x14ac:dyDescent="0.65">
      <c r="B24" s="209"/>
      <c r="C24" s="209"/>
      <c r="D24" s="209"/>
      <c r="E24" s="209"/>
      <c r="F24" s="209"/>
      <c r="G24" s="209"/>
      <c r="H24" s="209"/>
      <c r="I24" s="210"/>
      <c r="J24" s="210"/>
      <c r="K24" s="210"/>
      <c r="L24" s="210"/>
      <c r="M24" s="48"/>
      <c r="N24" s="48"/>
      <c r="O24" s="48"/>
      <c r="P24" s="48"/>
      <c r="R24" s="211" t="s">
        <v>23</v>
      </c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3"/>
      <c r="AD24" s="96"/>
      <c r="AE24" s="96"/>
      <c r="AF24" s="96"/>
      <c r="AH24" s="214" t="s">
        <v>52</v>
      </c>
      <c r="AI24" s="215"/>
      <c r="AJ24" s="215"/>
      <c r="AK24" s="216">
        <f>+T22+AP22</f>
        <v>10684646.350740001</v>
      </c>
      <c r="AL24" s="217"/>
      <c r="AM24" s="217"/>
      <c r="AN24" s="217"/>
      <c r="AO24" s="217"/>
      <c r="AP24" s="217"/>
      <c r="AQ24" s="218"/>
      <c r="AR24" s="48"/>
      <c r="AS24" s="48"/>
      <c r="AT24" s="48"/>
      <c r="AU24" s="48"/>
      <c r="AV24" s="48"/>
      <c r="AW24" s="48"/>
    </row>
  </sheetData>
  <sheetProtection sheet="1" formatColumns="0"/>
  <mergeCells count="39">
    <mergeCell ref="AV2:AV3"/>
    <mergeCell ref="AW2:AW3"/>
    <mergeCell ref="AB22:AC22"/>
    <mergeCell ref="AJ22:AK22"/>
    <mergeCell ref="B24:H24"/>
    <mergeCell ref="I24:L24"/>
    <mergeCell ref="R24:AC24"/>
    <mergeCell ref="AH24:AJ24"/>
    <mergeCell ref="AK24:AQ24"/>
    <mergeCell ref="AP2:AP3"/>
    <mergeCell ref="AQ2:AQ3"/>
    <mergeCell ref="AR2:AR3"/>
    <mergeCell ref="AS2:AS3"/>
    <mergeCell ref="AT2:AT3"/>
    <mergeCell ref="AU2:AU3"/>
    <mergeCell ref="AF2:AG2"/>
    <mergeCell ref="AH2:AI2"/>
    <mergeCell ref="AJ2:AL2"/>
    <mergeCell ref="AM2:AM3"/>
    <mergeCell ref="AN2:AN3"/>
    <mergeCell ref="AO2:AO3"/>
    <mergeCell ref="AE2:AE3"/>
    <mergeCell ref="L2:N2"/>
    <mergeCell ref="O2:O3"/>
    <mergeCell ref="P2:P3"/>
    <mergeCell ref="Q2:Q3"/>
    <mergeCell ref="R2:R3"/>
    <mergeCell ref="S2:S3"/>
    <mergeCell ref="T2:T3"/>
    <mergeCell ref="U2:U3"/>
    <mergeCell ref="V2:X2"/>
    <mergeCell ref="Y2:AA2"/>
    <mergeCell ref="AB2:AD2"/>
    <mergeCell ref="I2:K2"/>
    <mergeCell ref="B2:B3"/>
    <mergeCell ref="C2:C3"/>
    <mergeCell ref="D2:D3"/>
    <mergeCell ref="E2:E3"/>
    <mergeCell ref="F2:H2"/>
  </mergeCells>
  <conditionalFormatting sqref="B4:B21">
    <cfRule type="expression" dxfId="1" priority="2">
      <formula>AJ4&gt;0</formula>
    </cfRule>
  </conditionalFormatting>
  <conditionalFormatting sqref="AS4:AS22">
    <cfRule type="expression" dxfId="0" priority="1">
      <formula>AS4&lt;0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Q24"/>
  <sheetViews>
    <sheetView rightToLeft="1" workbookViewId="0">
      <selection activeCell="K18" sqref="K18"/>
    </sheetView>
  </sheetViews>
  <sheetFormatPr defaultRowHeight="14.25" x14ac:dyDescent="0.2"/>
  <cols>
    <col min="17" max="17" width="9.625" bestFit="1" customWidth="1"/>
  </cols>
  <sheetData>
    <row r="7" spans="8:17" ht="18.75" x14ac:dyDescent="0.45">
      <c r="H7" s="172" t="s">
        <v>62</v>
      </c>
      <c r="I7" s="173" t="s">
        <v>63</v>
      </c>
      <c r="J7" s="173" t="s">
        <v>64</v>
      </c>
      <c r="L7" s="172" t="s">
        <v>62</v>
      </c>
      <c r="M7" s="173" t="s">
        <v>63</v>
      </c>
      <c r="N7" s="173" t="s">
        <v>64</v>
      </c>
      <c r="P7" s="60"/>
      <c r="Q7" s="60"/>
    </row>
    <row r="8" spans="8:17" ht="18.75" x14ac:dyDescent="0.45">
      <c r="H8" s="172"/>
      <c r="I8" s="173"/>
      <c r="L8" s="174">
        <v>50000000</v>
      </c>
      <c r="M8" s="175"/>
      <c r="N8" s="176" t="s">
        <v>65</v>
      </c>
      <c r="P8" s="60"/>
      <c r="Q8" s="60"/>
    </row>
    <row r="9" spans="8:17" ht="18.75" x14ac:dyDescent="0.45">
      <c r="H9" s="172"/>
      <c r="L9" s="174">
        <v>6000000</v>
      </c>
      <c r="N9" s="176" t="s">
        <v>65</v>
      </c>
      <c r="P9" s="60"/>
      <c r="Q9" s="60"/>
    </row>
    <row r="10" spans="8:17" ht="18" x14ac:dyDescent="0.45">
      <c r="L10" s="174">
        <v>-3567830</v>
      </c>
      <c r="N10" s="176"/>
      <c r="P10" s="60"/>
      <c r="Q10" s="60"/>
    </row>
    <row r="11" spans="8:17" x14ac:dyDescent="0.2">
      <c r="P11" s="60"/>
      <c r="Q11" s="60"/>
    </row>
    <row r="12" spans="8:17" x14ac:dyDescent="0.2">
      <c r="P12" s="60"/>
      <c r="Q12" s="60"/>
    </row>
    <row r="13" spans="8:17" x14ac:dyDescent="0.2">
      <c r="P13" s="60"/>
      <c r="Q13" s="60"/>
    </row>
    <row r="14" spans="8:17" x14ac:dyDescent="0.2">
      <c r="P14" s="60"/>
      <c r="Q14" s="60"/>
    </row>
    <row r="15" spans="8:17" x14ac:dyDescent="0.2">
      <c r="P15" s="60"/>
      <c r="Q15" s="60"/>
    </row>
    <row r="16" spans="8:17" ht="19.5" customHeight="1" x14ac:dyDescent="0.2">
      <c r="P16" s="60"/>
      <c r="Q16" s="60"/>
    </row>
    <row r="17" spans="16:17" ht="19.5" customHeight="1" x14ac:dyDescent="0.2">
      <c r="P17" s="60"/>
      <c r="Q17" s="60"/>
    </row>
    <row r="18" spans="16:17" ht="19.5" customHeight="1" x14ac:dyDescent="0.2">
      <c r="P18" s="60"/>
      <c r="Q18" s="60"/>
    </row>
    <row r="19" spans="16:17" ht="19.5" customHeight="1" x14ac:dyDescent="0.2">
      <c r="P19" s="60"/>
      <c r="Q19" s="60"/>
    </row>
    <row r="20" spans="16:17" ht="19.5" customHeight="1" x14ac:dyDescent="0.2">
      <c r="P20" s="60"/>
      <c r="Q20" s="60"/>
    </row>
    <row r="21" spans="16:17" ht="19.5" customHeight="1" x14ac:dyDescent="0.2">
      <c r="P21" s="60"/>
      <c r="Q21" s="60"/>
    </row>
    <row r="22" spans="16:17" x14ac:dyDescent="0.2">
      <c r="P22" s="60"/>
      <c r="Q22" s="60"/>
    </row>
    <row r="23" spans="16:17" x14ac:dyDescent="0.2">
      <c r="P23" s="60"/>
      <c r="Q23" s="60"/>
    </row>
    <row r="24" spans="16:17" x14ac:dyDescent="0.2">
      <c r="P24" s="60"/>
      <c r="Q24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ورود اطلاعات اصلی</vt:lpstr>
      <vt:lpstr>2</vt:lpstr>
      <vt:lpstr>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mehrazin</dc:creator>
  <cp:lastModifiedBy>Click</cp:lastModifiedBy>
  <cp:lastPrinted>2015-09-27T08:05:01Z</cp:lastPrinted>
  <dcterms:created xsi:type="dcterms:W3CDTF">2015-08-22T07:24:58Z</dcterms:created>
  <dcterms:modified xsi:type="dcterms:W3CDTF">2018-12-17T11:58:02Z</dcterms:modified>
</cp:coreProperties>
</file>