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mid\Desktop\"/>
    </mc:Choice>
  </mc:AlternateContent>
  <bookViews>
    <workbookView xWindow="480" yWindow="15" windowWidth="11355" windowHeight="5700" tabRatio="848"/>
  </bookViews>
  <sheets>
    <sheet name="چکیده مالی طرح" sheetId="1" r:id="rId1"/>
    <sheet name="سرمايه گذاري ثابت و استهلاک آن" sheetId="2" r:id="rId2"/>
    <sheet name="سرمایه درگردش" sheetId="19" r:id="rId3"/>
    <sheet name="حقوق و دستمزد" sheetId="12" r:id="rId4"/>
    <sheet name="هزینه های جاری" sheetId="14" r:id="rId5"/>
    <sheet name="ضرایب فروش و تبلیغات" sheetId="15" r:id="rId6"/>
    <sheet name="تسهیلات بانکی" sheetId="17" r:id="rId7"/>
    <sheet name="صورت سود و زیان پیش بینی شده" sheetId="4" r:id="rId8"/>
    <sheet name="نمودار" sheetId="18" r:id="rId9"/>
  </sheets>
  <definedNames>
    <definedName name="_xlnm.Print_Area" localSheetId="1">'سرمايه گذاري ثابت و استهلاک آن'!$A$1:$AA$94</definedName>
    <definedName name="_xlnm.Print_Area" localSheetId="7">'صورت سود و زیان پیش بینی شده'!$A$1:$K$47</definedName>
    <definedName name="س" localSheetId="4">'صورت سود و زیان پیش بینی شده'!#REF!</definedName>
    <definedName name="س">'صورت سود و زیان پیش بینی شده'!#REF!</definedName>
    <definedName name="ش" localSheetId="4">'صورت سود و زیان پیش بینی شده'!#REF!</definedName>
    <definedName name="ش">'صورت سود و زیان پیش بینی شده'!#REF!</definedName>
    <definedName name="ص" localSheetId="4">'هزینه های جاری'!#REF!</definedName>
    <definedName name="ص">'حقوق و دستمزد'!$H$25</definedName>
    <definedName name="ض" localSheetId="4">'هزینه های جاری'!#REF!</definedName>
    <definedName name="ض">'حقوق و دستمزد'!$B$25</definedName>
  </definedNames>
  <calcPr calcId="162913"/>
</workbook>
</file>

<file path=xl/calcChain.xml><?xml version="1.0" encoding="utf-8"?>
<calcChain xmlns="http://schemas.openxmlformats.org/spreadsheetml/2006/main">
  <c r="E11" i="14" l="1"/>
  <c r="F24" i="19"/>
  <c r="F22" i="19"/>
  <c r="F21" i="19"/>
  <c r="F20" i="19"/>
  <c r="F19" i="19"/>
  <c r="F18" i="19"/>
  <c r="F17" i="19"/>
  <c r="F16" i="19"/>
  <c r="F15" i="19"/>
  <c r="F14" i="19"/>
  <c r="F13" i="19"/>
  <c r="B59" i="4"/>
  <c r="D94" i="2"/>
  <c r="N41" i="2"/>
  <c r="N25" i="2"/>
  <c r="N15" i="2"/>
  <c r="K23" i="12"/>
  <c r="J23" i="12"/>
  <c r="I23" i="12"/>
  <c r="H23" i="12"/>
  <c r="L11" i="14"/>
  <c r="M11" i="14" s="1"/>
  <c r="N11" i="14" s="1"/>
  <c r="K11" i="14"/>
  <c r="J11" i="14"/>
  <c r="I11" i="14"/>
  <c r="L10" i="14"/>
  <c r="M10" i="14" s="1"/>
  <c r="N10" i="14" s="1"/>
  <c r="K10" i="14"/>
  <c r="J10" i="14"/>
  <c r="I10" i="14"/>
  <c r="L8" i="14"/>
  <c r="M8" i="14" s="1"/>
  <c r="N8" i="14" s="1"/>
  <c r="K8" i="14"/>
  <c r="J8" i="14"/>
  <c r="I8" i="14"/>
  <c r="A3" i="15"/>
  <c r="A4" i="15" s="1"/>
  <c r="A5" i="15" s="1"/>
  <c r="A6" i="15" s="1"/>
  <c r="A7" i="15" s="1"/>
  <c r="A8" i="15" s="1"/>
  <c r="A9" i="15" s="1"/>
  <c r="A10" i="15" s="1"/>
  <c r="A11" i="15" s="1"/>
  <c r="E2" i="15"/>
  <c r="F2" i="15" s="1"/>
  <c r="H11" i="14"/>
  <c r="G11" i="14"/>
  <c r="F11" i="14"/>
  <c r="H10" i="14"/>
  <c r="G10" i="14"/>
  <c r="F10" i="14"/>
  <c r="E10" i="14"/>
  <c r="H8" i="14"/>
  <c r="G8" i="14"/>
  <c r="F8" i="14"/>
  <c r="E8" i="14"/>
  <c r="H29" i="2"/>
  <c r="I29" i="2" s="1"/>
  <c r="H30" i="2"/>
  <c r="I30" i="2" s="1"/>
  <c r="H31" i="2"/>
  <c r="I31" i="2" s="1"/>
  <c r="H32" i="2"/>
  <c r="I32" i="2" s="1"/>
  <c r="J32" i="2" s="1"/>
  <c r="H33" i="2"/>
  <c r="I33" i="2"/>
  <c r="H34" i="2"/>
  <c r="I34" i="2" s="1"/>
  <c r="J34" i="2" s="1"/>
  <c r="K34" i="2" s="1"/>
  <c r="H28" i="2"/>
  <c r="F36" i="2"/>
  <c r="D34" i="2" s="1"/>
  <c r="F46" i="2"/>
  <c r="H46" i="2" s="1"/>
  <c r="I46" i="2" s="1"/>
  <c r="F4" i="2"/>
  <c r="F5" i="2"/>
  <c r="B2" i="1" s="1"/>
  <c r="F10" i="2"/>
  <c r="F11" i="2"/>
  <c r="F12" i="2"/>
  <c r="F18" i="2"/>
  <c r="H18" i="2" s="1"/>
  <c r="H22" i="2" s="1"/>
  <c r="B8" i="4" s="1"/>
  <c r="F19" i="2"/>
  <c r="H19" i="2"/>
  <c r="I19" i="2" s="1"/>
  <c r="F20" i="2"/>
  <c r="F21" i="2"/>
  <c r="F22" i="2"/>
  <c r="B4" i="1" s="1"/>
  <c r="H21" i="2"/>
  <c r="I21" i="2" s="1"/>
  <c r="J21" i="2" s="1"/>
  <c r="K21" i="2" s="1"/>
  <c r="H35" i="2"/>
  <c r="I35" i="2"/>
  <c r="J35" i="2"/>
  <c r="L35" i="2"/>
  <c r="N35" i="2"/>
  <c r="P35" i="2"/>
  <c r="R35" i="2"/>
  <c r="T35" i="2"/>
  <c r="V35" i="2"/>
  <c r="F44" i="2"/>
  <c r="I44" i="2" s="1"/>
  <c r="J44" i="2" s="1"/>
  <c r="K44" i="2" s="1"/>
  <c r="F45" i="2"/>
  <c r="F47" i="2" s="1"/>
  <c r="H45" i="2"/>
  <c r="H52" i="2"/>
  <c r="J52" i="2"/>
  <c r="J53" i="2" s="1"/>
  <c r="C10" i="4" s="1"/>
  <c r="L52" i="2"/>
  <c r="N52" i="2"/>
  <c r="N53" i="2" s="1"/>
  <c r="E10" i="4" s="1"/>
  <c r="P52" i="2"/>
  <c r="P53" i="2"/>
  <c r="F10" i="4"/>
  <c r="R52" i="2"/>
  <c r="R53" i="2" s="1"/>
  <c r="G10" i="4" s="1"/>
  <c r="T52" i="2"/>
  <c r="T53" i="2" s="1"/>
  <c r="H10" i="4" s="1"/>
  <c r="V52" i="2"/>
  <c r="F53" i="2"/>
  <c r="B7" i="1" s="1"/>
  <c r="F3" i="12"/>
  <c r="F4" i="12"/>
  <c r="F5" i="12"/>
  <c r="F6" i="12"/>
  <c r="F7" i="12"/>
  <c r="F8" i="12"/>
  <c r="B9" i="12"/>
  <c r="C9" i="12"/>
  <c r="D9" i="12"/>
  <c r="D19" i="12" s="1"/>
  <c r="E9" i="12"/>
  <c r="S9" i="12"/>
  <c r="F10" i="12"/>
  <c r="F11" i="12"/>
  <c r="F12" i="12"/>
  <c r="F13" i="12"/>
  <c r="F14" i="12"/>
  <c r="F15" i="12"/>
  <c r="F16" i="12"/>
  <c r="B17" i="12"/>
  <c r="B19" i="12"/>
  <c r="C17" i="12"/>
  <c r="D17" i="12"/>
  <c r="E17" i="12"/>
  <c r="L19" i="12"/>
  <c r="T19" i="12"/>
  <c r="H24" i="12"/>
  <c r="I24" i="12" s="1"/>
  <c r="J24" i="12" s="1"/>
  <c r="K24" i="12" s="1"/>
  <c r="F59" i="2"/>
  <c r="B8" i="1" s="1"/>
  <c r="Q17" i="12"/>
  <c r="R17" i="12"/>
  <c r="E3" i="15"/>
  <c r="F3" i="15" s="1"/>
  <c r="C3" i="4" s="1"/>
  <c r="C4" i="4" s="1"/>
  <c r="E19" i="12"/>
  <c r="F17" i="12"/>
  <c r="H20" i="2"/>
  <c r="I20" i="2"/>
  <c r="E9" i="14"/>
  <c r="F9" i="14" s="1"/>
  <c r="H44" i="2"/>
  <c r="X52" i="2"/>
  <c r="X53" i="2" s="1"/>
  <c r="J10" i="4" s="1"/>
  <c r="Z52" i="2"/>
  <c r="Z53" i="2" s="1"/>
  <c r="K10" i="4" s="1"/>
  <c r="V53" i="2"/>
  <c r="I10" i="4" s="1"/>
  <c r="I52" i="2"/>
  <c r="H53" i="2"/>
  <c r="B10" i="4"/>
  <c r="D31" i="2"/>
  <c r="C19" i="12"/>
  <c r="I53" i="2"/>
  <c r="K52" i="2"/>
  <c r="K53" i="2" s="1"/>
  <c r="E6" i="14"/>
  <c r="F6" i="14" s="1"/>
  <c r="I18" i="2"/>
  <c r="I22" i="2" s="1"/>
  <c r="K32" i="2"/>
  <c r="J20" i="2"/>
  <c r="K20" i="2" s="1"/>
  <c r="I23" i="2"/>
  <c r="E2" i="14" s="1"/>
  <c r="J33" i="2"/>
  <c r="K33" i="2" s="1"/>
  <c r="B3" i="4"/>
  <c r="B4" i="4" s="1"/>
  <c r="H2" i="15"/>
  <c r="B15" i="4" s="1"/>
  <c r="L32" i="2"/>
  <c r="M32" i="2"/>
  <c r="N32" i="2" s="1"/>
  <c r="O32" i="2" s="1"/>
  <c r="P32" i="2" s="1"/>
  <c r="H25" i="12" l="1"/>
  <c r="F23" i="19"/>
  <c r="F25" i="19" s="1"/>
  <c r="F4" i="19" s="1"/>
  <c r="E5" i="14" s="1"/>
  <c r="B12" i="4" s="1"/>
  <c r="B14" i="4"/>
  <c r="D32" i="2"/>
  <c r="H3" i="15"/>
  <c r="C15" i="4" s="1"/>
  <c r="E4" i="15"/>
  <c r="G6" i="19"/>
  <c r="G9" i="14"/>
  <c r="B6" i="1"/>
  <c r="I48" i="2"/>
  <c r="K23" i="2"/>
  <c r="J19" i="2"/>
  <c r="K19" i="2" s="1"/>
  <c r="I37" i="2"/>
  <c r="K35" i="2"/>
  <c r="M35" i="2" s="1"/>
  <c r="O35" i="2" s="1"/>
  <c r="Q35" i="2" s="1"/>
  <c r="S35" i="2" s="1"/>
  <c r="U35" i="2" s="1"/>
  <c r="W35" i="2" s="1"/>
  <c r="J18" i="2"/>
  <c r="F13" i="2"/>
  <c r="B3" i="1" s="1"/>
  <c r="Q32" i="2"/>
  <c r="L33" i="2"/>
  <c r="M33" i="2" s="1"/>
  <c r="L20" i="2"/>
  <c r="L21" i="2"/>
  <c r="M21" i="2" s="1"/>
  <c r="L34" i="2"/>
  <c r="M34" i="2" s="1"/>
  <c r="L44" i="2"/>
  <c r="M44" i="2" s="1"/>
  <c r="G8" i="19"/>
  <c r="G6" i="14"/>
  <c r="C13" i="4"/>
  <c r="C14" i="4"/>
  <c r="B13" i="4"/>
  <c r="J31" i="2"/>
  <c r="K31" i="2" s="1"/>
  <c r="X35" i="2"/>
  <c r="Z35" i="2"/>
  <c r="B5" i="1"/>
  <c r="D30" i="2"/>
  <c r="D28" i="2"/>
  <c r="D33" i="2"/>
  <c r="D29" i="2"/>
  <c r="D35" i="2"/>
  <c r="J30" i="2"/>
  <c r="K30" i="2"/>
  <c r="K46" i="2"/>
  <c r="J46" i="2"/>
  <c r="E5" i="15"/>
  <c r="F4" i="15"/>
  <c r="H47" i="2"/>
  <c r="B9" i="4" s="1"/>
  <c r="I28" i="2"/>
  <c r="H36" i="2"/>
  <c r="J29" i="2"/>
  <c r="K29" i="2" s="1"/>
  <c r="F9" i="12"/>
  <c r="F19" i="12" s="1"/>
  <c r="L53" i="2"/>
  <c r="D10" i="4" s="1"/>
  <c r="M52" i="2"/>
  <c r="I45" i="2"/>
  <c r="F6" i="19"/>
  <c r="E15" i="14"/>
  <c r="I25" i="12" l="1"/>
  <c r="H6" i="12"/>
  <c r="H4" i="12"/>
  <c r="H7" i="12"/>
  <c r="P7" i="12" s="1"/>
  <c r="P9" i="12" s="1"/>
  <c r="P19" i="12" s="1"/>
  <c r="H14" i="12"/>
  <c r="H15" i="12"/>
  <c r="P15" i="12" s="1"/>
  <c r="P17" i="12" s="1"/>
  <c r="H3" i="12"/>
  <c r="H11" i="12"/>
  <c r="H26" i="12"/>
  <c r="H8" i="12"/>
  <c r="H10" i="12"/>
  <c r="I26" i="12"/>
  <c r="H5" i="12"/>
  <c r="H13" i="12"/>
  <c r="H16" i="12"/>
  <c r="P16" i="12" s="1"/>
  <c r="J26" i="12"/>
  <c r="K26" i="12"/>
  <c r="H12" i="12"/>
  <c r="F5" i="14"/>
  <c r="H9" i="14"/>
  <c r="H6" i="19"/>
  <c r="D14" i="4"/>
  <c r="L19" i="2"/>
  <c r="M19" i="2" s="1"/>
  <c r="N19" i="2" s="1"/>
  <c r="O19" i="2" s="1"/>
  <c r="P19" i="2" s="1"/>
  <c r="Q19" i="2" s="1"/>
  <c r="F2" i="14"/>
  <c r="M23" i="2"/>
  <c r="Y35" i="2"/>
  <c r="AA35" i="2" s="1"/>
  <c r="K18" i="2"/>
  <c r="J22" i="2"/>
  <c r="C8" i="4" s="1"/>
  <c r="K37" i="2"/>
  <c r="E3" i="14"/>
  <c r="F64" i="2"/>
  <c r="F65" i="2" s="1"/>
  <c r="B9" i="1" s="1"/>
  <c r="B10" i="1" s="1"/>
  <c r="E7" i="14" s="1"/>
  <c r="E4" i="14"/>
  <c r="K48" i="2"/>
  <c r="N44" i="2"/>
  <c r="O44" i="2"/>
  <c r="L29" i="2"/>
  <c r="M29" i="2"/>
  <c r="N34" i="2"/>
  <c r="O34" i="2" s="1"/>
  <c r="N21" i="2"/>
  <c r="O21" i="2"/>
  <c r="N33" i="2"/>
  <c r="O33" i="2" s="1"/>
  <c r="B11" i="4"/>
  <c r="B17" i="4"/>
  <c r="E6" i="15"/>
  <c r="F5" i="15"/>
  <c r="L30" i="2"/>
  <c r="M30" i="2"/>
  <c r="B16" i="4"/>
  <c r="J28" i="2"/>
  <c r="J36" i="2" s="1"/>
  <c r="I36" i="2"/>
  <c r="I47" i="2"/>
  <c r="J45" i="2"/>
  <c r="J47" i="2" s="1"/>
  <c r="C9" i="4" s="1"/>
  <c r="M31" i="2"/>
  <c r="L31" i="2"/>
  <c r="H8" i="19"/>
  <c r="H6" i="14"/>
  <c r="D13" i="4"/>
  <c r="M20" i="2"/>
  <c r="M53" i="2"/>
  <c r="O52" i="2"/>
  <c r="H4" i="15"/>
  <c r="D15" i="4" s="1"/>
  <c r="D3" i="4"/>
  <c r="D4" i="4" s="1"/>
  <c r="L46" i="2"/>
  <c r="M46" i="2" s="1"/>
  <c r="G4" i="19"/>
  <c r="G5" i="14"/>
  <c r="C12" i="4"/>
  <c r="C16" i="4" s="1"/>
  <c r="R32" i="2"/>
  <c r="S32" i="2" s="1"/>
  <c r="H17" i="12" l="1"/>
  <c r="H9" i="12"/>
  <c r="I10" i="12"/>
  <c r="I16" i="12"/>
  <c r="I6" i="12"/>
  <c r="I7" i="12"/>
  <c r="I12" i="12"/>
  <c r="I3" i="12"/>
  <c r="I9" i="12" s="1"/>
  <c r="I8" i="12"/>
  <c r="Q8" i="12" s="1"/>
  <c r="Q9" i="12" s="1"/>
  <c r="Q19" i="12" s="1"/>
  <c r="I5" i="12"/>
  <c r="I14" i="12"/>
  <c r="I11" i="12"/>
  <c r="I15" i="12"/>
  <c r="I13" i="12"/>
  <c r="I4" i="12"/>
  <c r="J25" i="12"/>
  <c r="I6" i="19"/>
  <c r="I9" i="14"/>
  <c r="E14" i="4"/>
  <c r="E14" i="14"/>
  <c r="F7" i="19"/>
  <c r="B19" i="4"/>
  <c r="M37" i="2"/>
  <c r="F3" i="14"/>
  <c r="M48" i="2"/>
  <c r="F4" i="14"/>
  <c r="L18" i="2"/>
  <c r="M18" i="2"/>
  <c r="K22" i="2"/>
  <c r="G2" i="14"/>
  <c r="O23" i="2"/>
  <c r="T32" i="2"/>
  <c r="U32" i="2"/>
  <c r="R19" i="2"/>
  <c r="S19" i="2" s="1"/>
  <c r="N31" i="2"/>
  <c r="O31" i="2" s="1"/>
  <c r="C11" i="4"/>
  <c r="C17" i="4"/>
  <c r="H5" i="15"/>
  <c r="E15" i="4" s="1"/>
  <c r="E3" i="4"/>
  <c r="E4" i="4" s="1"/>
  <c r="P33" i="2"/>
  <c r="Q33" i="2"/>
  <c r="P34" i="2"/>
  <c r="Q34" i="2" s="1"/>
  <c r="P44" i="2"/>
  <c r="I8" i="19"/>
  <c r="E13" i="4"/>
  <c r="I6" i="14"/>
  <c r="E7" i="15"/>
  <c r="F6" i="15"/>
  <c r="P21" i="2"/>
  <c r="Q21" i="2"/>
  <c r="N29" i="2"/>
  <c r="O29" i="2" s="1"/>
  <c r="N46" i="2"/>
  <c r="O46" i="2" s="1"/>
  <c r="Q52" i="2"/>
  <c r="O53" i="2"/>
  <c r="L10" i="4" s="1"/>
  <c r="K45" i="2"/>
  <c r="O30" i="2"/>
  <c r="N30" i="2"/>
  <c r="H5" i="14"/>
  <c r="H4" i="19"/>
  <c r="D12" i="4"/>
  <c r="D16" i="4" s="1"/>
  <c r="B22" i="4"/>
  <c r="F7" i="14"/>
  <c r="E12" i="14"/>
  <c r="B18" i="4" s="1"/>
  <c r="L4" i="4"/>
  <c r="N20" i="2"/>
  <c r="K28" i="2"/>
  <c r="J14" i="12" l="1"/>
  <c r="J4" i="12"/>
  <c r="R4" i="12" s="1"/>
  <c r="J11" i="12"/>
  <c r="J13" i="12"/>
  <c r="J8" i="12"/>
  <c r="K25" i="12"/>
  <c r="J15" i="12"/>
  <c r="J5" i="12"/>
  <c r="J6" i="12"/>
  <c r="R6" i="12" s="1"/>
  <c r="J3" i="12"/>
  <c r="J10" i="12"/>
  <c r="J16" i="12"/>
  <c r="J12" i="12"/>
  <c r="J7" i="12"/>
  <c r="I17" i="12"/>
  <c r="I19" i="12" s="1"/>
  <c r="H19" i="12"/>
  <c r="C19" i="4"/>
  <c r="J9" i="14"/>
  <c r="J6" i="19"/>
  <c r="F14" i="4"/>
  <c r="M22" i="2"/>
  <c r="N18" i="2"/>
  <c r="O18" i="2"/>
  <c r="N22" i="2"/>
  <c r="E8" i="4" s="1"/>
  <c r="Q23" i="2"/>
  <c r="H2" i="14"/>
  <c r="D8" i="4"/>
  <c r="L22" i="2"/>
  <c r="O37" i="2"/>
  <c r="G3" i="14"/>
  <c r="G4" i="14"/>
  <c r="I4" i="14" s="1"/>
  <c r="O48" i="2"/>
  <c r="O20" i="2"/>
  <c r="O22" i="2" s="1"/>
  <c r="G7" i="19"/>
  <c r="P46" i="2"/>
  <c r="Q46" i="2" s="1"/>
  <c r="R34" i="2"/>
  <c r="S34" i="2" s="1"/>
  <c r="T19" i="2"/>
  <c r="U19" i="2" s="1"/>
  <c r="P29" i="2"/>
  <c r="Q29" i="2" s="1"/>
  <c r="H6" i="15"/>
  <c r="F15" i="4" s="1"/>
  <c r="F3" i="4"/>
  <c r="F4" i="4" s="1"/>
  <c r="F13" i="4"/>
  <c r="J8" i="19"/>
  <c r="J6" i="14"/>
  <c r="C22" i="4"/>
  <c r="G7" i="14"/>
  <c r="F12" i="14"/>
  <c r="C18" i="4" s="1"/>
  <c r="P30" i="2"/>
  <c r="Q30" i="2" s="1"/>
  <c r="E8" i="15"/>
  <c r="F7" i="15"/>
  <c r="P31" i="2"/>
  <c r="Q31" i="2"/>
  <c r="R21" i="2"/>
  <c r="S21" i="2" s="1"/>
  <c r="R33" i="2"/>
  <c r="S33" i="2"/>
  <c r="V32" i="2"/>
  <c r="W32" i="2" s="1"/>
  <c r="P20" i="2"/>
  <c r="Q20" i="2" s="1"/>
  <c r="L28" i="2"/>
  <c r="L36" i="2" s="1"/>
  <c r="K36" i="2"/>
  <c r="I5" i="14"/>
  <c r="E12" i="4"/>
  <c r="E16" i="4" s="1"/>
  <c r="I4" i="19"/>
  <c r="L45" i="2"/>
  <c r="L47" i="2" s="1"/>
  <c r="D9" i="4" s="1"/>
  <c r="K47" i="2"/>
  <c r="Q53" i="2"/>
  <c r="S52" i="2"/>
  <c r="Q44" i="2"/>
  <c r="R5" i="12" l="1"/>
  <c r="J17" i="12"/>
  <c r="M10" i="12"/>
  <c r="N10" i="12" s="1"/>
  <c r="R3" i="12"/>
  <c r="R9" i="12" s="1"/>
  <c r="R19" i="12" s="1"/>
  <c r="J9" i="12"/>
  <c r="J19" i="12" s="1"/>
  <c r="K15" i="12"/>
  <c r="M15" i="12" s="1"/>
  <c r="N15" i="12" s="1"/>
  <c r="O15" i="12" s="1"/>
  <c r="K7" i="12"/>
  <c r="M7" i="12" s="1"/>
  <c r="N7" i="12" s="1"/>
  <c r="O7" i="12" s="1"/>
  <c r="K11" i="12"/>
  <c r="K6" i="12"/>
  <c r="M6" i="12" s="1"/>
  <c r="N6" i="12" s="1"/>
  <c r="O6" i="12" s="1"/>
  <c r="K14" i="12"/>
  <c r="K16" i="12"/>
  <c r="K8" i="12"/>
  <c r="M8" i="12" s="1"/>
  <c r="K10" i="12"/>
  <c r="K12" i="12"/>
  <c r="M12" i="12" s="1"/>
  <c r="K3" i="12"/>
  <c r="K4" i="12"/>
  <c r="M4" i="12" s="1"/>
  <c r="N4" i="12" s="1"/>
  <c r="O4" i="12" s="1"/>
  <c r="U4" i="12" s="1"/>
  <c r="K13" i="12"/>
  <c r="M13" i="12" s="1"/>
  <c r="N13" i="12" s="1"/>
  <c r="O13" i="12" s="1"/>
  <c r="K5" i="12"/>
  <c r="M5" i="12" s="1"/>
  <c r="M16" i="12"/>
  <c r="N16" i="12" s="1"/>
  <c r="O16" i="12" s="1"/>
  <c r="K9" i="14"/>
  <c r="K6" i="19"/>
  <c r="G14" i="4"/>
  <c r="Q48" i="2"/>
  <c r="H4" i="14"/>
  <c r="L8" i="4"/>
  <c r="P18" i="2"/>
  <c r="Q18" i="2" s="1"/>
  <c r="R18" i="2" s="1"/>
  <c r="R22" i="2" s="1"/>
  <c r="I3" i="14"/>
  <c r="D19" i="4"/>
  <c r="H7" i="19"/>
  <c r="M45" i="2"/>
  <c r="M47" i="2" s="1"/>
  <c r="Q37" i="2"/>
  <c r="H3" i="14"/>
  <c r="S23" i="2"/>
  <c r="I2" i="14"/>
  <c r="T21" i="2"/>
  <c r="U21" i="2"/>
  <c r="V19" i="2"/>
  <c r="X19" i="2" s="1"/>
  <c r="W19" i="2"/>
  <c r="Y19" i="2" s="1"/>
  <c r="R20" i="2"/>
  <c r="S20" i="2"/>
  <c r="X32" i="2"/>
  <c r="Y32" i="2" s="1"/>
  <c r="T34" i="2"/>
  <c r="U34" i="2" s="1"/>
  <c r="R29" i="2"/>
  <c r="S29" i="2" s="1"/>
  <c r="R46" i="2"/>
  <c r="S46" i="2" s="1"/>
  <c r="N45" i="2"/>
  <c r="N47" i="2" s="1"/>
  <c r="E9" i="4" s="1"/>
  <c r="J4" i="19"/>
  <c r="J5" i="14"/>
  <c r="F12" i="4"/>
  <c r="F16" i="4" s="1"/>
  <c r="T33" i="2"/>
  <c r="U33" i="2" s="1"/>
  <c r="R31" i="2"/>
  <c r="S31" i="2" s="1"/>
  <c r="E9" i="15"/>
  <c r="F8" i="15"/>
  <c r="K6" i="14"/>
  <c r="G13" i="4"/>
  <c r="K8" i="19"/>
  <c r="U6" i="12"/>
  <c r="U52" i="2"/>
  <c r="S53" i="2"/>
  <c r="U13" i="12"/>
  <c r="M28" i="2"/>
  <c r="H7" i="14"/>
  <c r="D22" i="4"/>
  <c r="G12" i="14"/>
  <c r="D18" i="4" s="1"/>
  <c r="R44" i="2"/>
  <c r="S44" i="2"/>
  <c r="O10" i="12"/>
  <c r="U10" i="12" s="1"/>
  <c r="D11" i="4"/>
  <c r="D17" i="4"/>
  <c r="G3" i="4"/>
  <c r="G4" i="4" s="1"/>
  <c r="H7" i="15"/>
  <c r="G15" i="4" s="1"/>
  <c r="R30" i="2"/>
  <c r="S30" i="2" s="1"/>
  <c r="U15" i="12"/>
  <c r="N5" i="12" l="1"/>
  <c r="O5" i="12" s="1"/>
  <c r="U5" i="12"/>
  <c r="K9" i="12"/>
  <c r="M3" i="12"/>
  <c r="N12" i="12"/>
  <c r="O12" i="12" s="1"/>
  <c r="U12" i="12"/>
  <c r="S14" i="12"/>
  <c r="M14" i="12"/>
  <c r="N14" i="12" s="1"/>
  <c r="O14" i="12" s="1"/>
  <c r="U7" i="12"/>
  <c r="K17" i="12"/>
  <c r="U16" i="12"/>
  <c r="N8" i="12"/>
  <c r="O8" i="12" s="1"/>
  <c r="S11" i="12"/>
  <c r="S17" i="12" s="1"/>
  <c r="S19" i="12" s="1"/>
  <c r="M11" i="12"/>
  <c r="L9" i="14"/>
  <c r="L6" i="19"/>
  <c r="H14" i="4"/>
  <c r="Q22" i="2"/>
  <c r="J2" i="14"/>
  <c r="U23" i="2"/>
  <c r="F19" i="4"/>
  <c r="J7" i="19"/>
  <c r="P22" i="2"/>
  <c r="E19" i="4"/>
  <c r="I7" i="19"/>
  <c r="J3" i="14"/>
  <c r="K3" i="14" s="1"/>
  <c r="S37" i="2"/>
  <c r="J4" i="14"/>
  <c r="K4" i="14" s="1"/>
  <c r="S48" i="2"/>
  <c r="V34" i="2"/>
  <c r="W34" i="2" s="1"/>
  <c r="T46" i="2"/>
  <c r="U46" i="2" s="1"/>
  <c r="Z32" i="2"/>
  <c r="AA32" i="2" s="1"/>
  <c r="T30" i="2"/>
  <c r="U30" i="2" s="1"/>
  <c r="T31" i="2"/>
  <c r="U31" i="2" s="1"/>
  <c r="V33" i="2"/>
  <c r="W33" i="2" s="1"/>
  <c r="W52" i="2"/>
  <c r="U53" i="2"/>
  <c r="H3" i="4"/>
  <c r="H4" i="4" s="1"/>
  <c r="H8" i="15"/>
  <c r="H15" i="4" s="1"/>
  <c r="F8" i="4"/>
  <c r="K5" i="14"/>
  <c r="K4" i="19"/>
  <c r="G12" i="4"/>
  <c r="G16" i="4" s="1"/>
  <c r="T29" i="2"/>
  <c r="U29" i="2" s="1"/>
  <c r="AA19" i="2"/>
  <c r="Z19" i="2"/>
  <c r="T44" i="2"/>
  <c r="E22" i="4"/>
  <c r="I7" i="14"/>
  <c r="H12" i="14"/>
  <c r="E18" i="4" s="1"/>
  <c r="F9" i="15"/>
  <c r="E10" i="15"/>
  <c r="S18" i="2"/>
  <c r="T20" i="2"/>
  <c r="U20" i="2" s="1"/>
  <c r="V21" i="2"/>
  <c r="X21" i="2" s="1"/>
  <c r="N28" i="2"/>
  <c r="N36" i="2" s="1"/>
  <c r="O28" i="2"/>
  <c r="M36" i="2"/>
  <c r="G8" i="4"/>
  <c r="L8" i="19"/>
  <c r="H13" i="4"/>
  <c r="L6" i="14"/>
  <c r="O45" i="2"/>
  <c r="N3" i="12" l="1"/>
  <c r="M9" i="12"/>
  <c r="U14" i="12"/>
  <c r="M17" i="12"/>
  <c r="N11" i="12"/>
  <c r="K19" i="12"/>
  <c r="U8" i="12"/>
  <c r="M6" i="19"/>
  <c r="M9" i="14"/>
  <c r="I14" i="4"/>
  <c r="U48" i="2"/>
  <c r="W48" i="2" s="1"/>
  <c r="Y48" i="2" s="1"/>
  <c r="AA48" i="2" s="1"/>
  <c r="L4" i="14"/>
  <c r="M4" i="14" s="1"/>
  <c r="N4" i="14" s="1"/>
  <c r="K2" i="14"/>
  <c r="W23" i="2"/>
  <c r="U37" i="2"/>
  <c r="W37" i="2" s="1"/>
  <c r="Y37" i="2" s="1"/>
  <c r="AA37" i="2" s="1"/>
  <c r="L3" i="14"/>
  <c r="M3" i="14" s="1"/>
  <c r="N3" i="14" s="1"/>
  <c r="K7" i="19"/>
  <c r="G19" i="4"/>
  <c r="V29" i="2"/>
  <c r="W29" i="2" s="1"/>
  <c r="V46" i="2"/>
  <c r="W46" i="2" s="1"/>
  <c r="V20" i="2"/>
  <c r="X20" i="2" s="1"/>
  <c r="W20" i="2"/>
  <c r="Y20" i="2" s="1"/>
  <c r="V31" i="2"/>
  <c r="W31" i="2" s="1"/>
  <c r="V30" i="2"/>
  <c r="W30" i="2" s="1"/>
  <c r="M6" i="14"/>
  <c r="M8" i="19"/>
  <c r="I13" i="4"/>
  <c r="J7" i="14"/>
  <c r="F22" i="4"/>
  <c r="I12" i="14"/>
  <c r="F18" i="4" s="1"/>
  <c r="X33" i="2"/>
  <c r="Y33" i="2" s="1"/>
  <c r="E11" i="15"/>
  <c r="F11" i="15" s="1"/>
  <c r="F10" i="15"/>
  <c r="Y52" i="2"/>
  <c r="W53" i="2"/>
  <c r="Y34" i="2"/>
  <c r="X34" i="2"/>
  <c r="Q45" i="2"/>
  <c r="P45" i="2"/>
  <c r="P47" i="2" s="1"/>
  <c r="F9" i="4" s="1"/>
  <c r="O47" i="2"/>
  <c r="O36" i="2"/>
  <c r="P28" i="2"/>
  <c r="P36" i="2" s="1"/>
  <c r="I3" i="4"/>
  <c r="I4" i="4" s="1"/>
  <c r="H9" i="15"/>
  <c r="I15" i="4" s="1"/>
  <c r="E11" i="4"/>
  <c r="E17" i="4"/>
  <c r="W21" i="2"/>
  <c r="Y21" i="2" s="1"/>
  <c r="S22" i="2"/>
  <c r="T18" i="2"/>
  <c r="T22" i="2" s="1"/>
  <c r="U44" i="2"/>
  <c r="H12" i="4"/>
  <c r="H16" i="4" s="1"/>
  <c r="L4" i="19"/>
  <c r="L5" i="14"/>
  <c r="M19" i="12" l="1"/>
  <c r="O11" i="12"/>
  <c r="N17" i="12"/>
  <c r="O3" i="12"/>
  <c r="N9" i="12"/>
  <c r="N6" i="19"/>
  <c r="J14" i="4"/>
  <c r="N9" i="14"/>
  <c r="Y23" i="2"/>
  <c r="AA23" i="2" s="1"/>
  <c r="L2" i="14"/>
  <c r="M2" i="14"/>
  <c r="H19" i="4"/>
  <c r="L7" i="19"/>
  <c r="X30" i="2"/>
  <c r="Y30" i="2"/>
  <c r="X46" i="2"/>
  <c r="Y46" i="2" s="1"/>
  <c r="X31" i="2"/>
  <c r="Y31" i="2" s="1"/>
  <c r="X29" i="2"/>
  <c r="Y29" i="2" s="1"/>
  <c r="Z21" i="2"/>
  <c r="AA21" i="2" s="1"/>
  <c r="Z34" i="2"/>
  <c r="AA34" i="2" s="1"/>
  <c r="H11" i="15"/>
  <c r="K15" i="4" s="1"/>
  <c r="K3" i="4"/>
  <c r="K4" i="4" s="1"/>
  <c r="I12" i="4"/>
  <c r="I16" i="4" s="1"/>
  <c r="M4" i="19"/>
  <c r="M5" i="14"/>
  <c r="H8" i="4"/>
  <c r="L17" i="4"/>
  <c r="F11" i="4"/>
  <c r="F17" i="4"/>
  <c r="Y53" i="2"/>
  <c r="AA52" i="2"/>
  <c r="AA53" i="2" s="1"/>
  <c r="Z33" i="2"/>
  <c r="AA33" i="2" s="1"/>
  <c r="N8" i="19"/>
  <c r="J13" i="4"/>
  <c r="N6" i="14"/>
  <c r="U18" i="2"/>
  <c r="R45" i="2"/>
  <c r="R47" i="2" s="1"/>
  <c r="G9" i="4" s="1"/>
  <c r="S45" i="2"/>
  <c r="Q47" i="2"/>
  <c r="G22" i="4"/>
  <c r="K7" i="14"/>
  <c r="J12" i="14"/>
  <c r="G18" i="4" s="1"/>
  <c r="Z20" i="2"/>
  <c r="AA20" i="2" s="1"/>
  <c r="V44" i="2"/>
  <c r="W44" i="2"/>
  <c r="Q28" i="2"/>
  <c r="J3" i="4"/>
  <c r="J4" i="4" s="1"/>
  <c r="H10" i="15"/>
  <c r="J15" i="4" s="1"/>
  <c r="U11" i="12" l="1"/>
  <c r="U17" i="12" s="1"/>
  <c r="O17" i="12"/>
  <c r="V17" i="12" s="1"/>
  <c r="N19" i="12"/>
  <c r="O9" i="12"/>
  <c r="U3" i="12"/>
  <c r="U9" i="12" s="1"/>
  <c r="U19" i="12" s="1"/>
  <c r="B20" i="4" s="1"/>
  <c r="K14" i="4"/>
  <c r="O6" i="19"/>
  <c r="N2" i="14"/>
  <c r="J19" i="4"/>
  <c r="N7" i="19"/>
  <c r="M7" i="19"/>
  <c r="I19" i="4"/>
  <c r="Z31" i="2"/>
  <c r="AA31" i="2" s="1"/>
  <c r="Z46" i="2"/>
  <c r="AA46" i="2" s="1"/>
  <c r="Z29" i="2"/>
  <c r="AA29" i="2" s="1"/>
  <c r="U45" i="2"/>
  <c r="T45" i="2"/>
  <c r="T47" i="2" s="1"/>
  <c r="H9" i="4" s="1"/>
  <c r="S47" i="2"/>
  <c r="O8" i="19"/>
  <c r="K13" i="4"/>
  <c r="X44" i="2"/>
  <c r="Y44" i="2" s="1"/>
  <c r="V18" i="2"/>
  <c r="U22" i="2"/>
  <c r="W18" i="2"/>
  <c r="N5" i="14"/>
  <c r="J12" i="4"/>
  <c r="J16" i="4" s="1"/>
  <c r="N4" i="19"/>
  <c r="Z30" i="2"/>
  <c r="AA30" i="2" s="1"/>
  <c r="Q36" i="2"/>
  <c r="R28" i="2"/>
  <c r="R36" i="2" s="1"/>
  <c r="L7" i="14"/>
  <c r="H22" i="4"/>
  <c r="K12" i="14"/>
  <c r="H18" i="4" s="1"/>
  <c r="V9" i="12" l="1"/>
  <c r="O19" i="12"/>
  <c r="C20" i="4"/>
  <c r="F5" i="19"/>
  <c r="F9" i="19" s="1"/>
  <c r="B11" i="1" s="1"/>
  <c r="B12" i="1" s="1"/>
  <c r="O7" i="19"/>
  <c r="K19" i="4"/>
  <c r="Z44" i="2"/>
  <c r="AA44" i="2"/>
  <c r="M7" i="14"/>
  <c r="I22" i="4"/>
  <c r="L12" i="14"/>
  <c r="I18" i="4" s="1"/>
  <c r="V45" i="2"/>
  <c r="V47" i="2" s="1"/>
  <c r="I9" i="4" s="1"/>
  <c r="W45" i="2"/>
  <c r="U47" i="2"/>
  <c r="V22" i="2"/>
  <c r="X18" i="2"/>
  <c r="X22" i="2" s="1"/>
  <c r="S28" i="2"/>
  <c r="O4" i="19"/>
  <c r="K12" i="4"/>
  <c r="K16" i="4" s="1"/>
  <c r="G11" i="4"/>
  <c r="G17" i="4"/>
  <c r="W22" i="2"/>
  <c r="Y18" i="2"/>
  <c r="A44" i="4" l="1"/>
  <c r="B4" i="17"/>
  <c r="B5" i="17" s="1"/>
  <c r="B7" i="17" s="1"/>
  <c r="G5" i="19"/>
  <c r="G9" i="19" s="1"/>
  <c r="B34" i="4" s="1"/>
  <c r="D20" i="4"/>
  <c r="J8" i="4"/>
  <c r="X45" i="2"/>
  <c r="X47" i="2" s="1"/>
  <c r="J9" i="4" s="1"/>
  <c r="W47" i="2"/>
  <c r="N7" i="14"/>
  <c r="J22" i="4"/>
  <c r="M12" i="14"/>
  <c r="J18" i="4" s="1"/>
  <c r="Y22" i="2"/>
  <c r="Z18" i="2"/>
  <c r="Z22" i="2" s="1"/>
  <c r="T28" i="2"/>
  <c r="T36" i="2" s="1"/>
  <c r="S36" i="2"/>
  <c r="U28" i="2"/>
  <c r="I8" i="4"/>
  <c r="H14" i="17" l="1"/>
  <c r="E20" i="4"/>
  <c r="H5" i="19"/>
  <c r="H9" i="19" s="1"/>
  <c r="C34" i="4" s="1"/>
  <c r="B6" i="17"/>
  <c r="CU12" i="17"/>
  <c r="CY12" i="17"/>
  <c r="CY13" i="17" s="1"/>
  <c r="CY14" i="17" s="1"/>
  <c r="DC12" i="17"/>
  <c r="DC13" i="17" s="1"/>
  <c r="DC14" i="17" s="1"/>
  <c r="DF12" i="17"/>
  <c r="DJ12" i="17"/>
  <c r="DN12" i="17"/>
  <c r="DN13" i="17" s="1"/>
  <c r="DN14" i="17" s="1"/>
  <c r="DR12" i="17"/>
  <c r="DR13" i="17" s="1"/>
  <c r="DR14" i="17" s="1"/>
  <c r="DU12" i="17"/>
  <c r="DU13" i="17" s="1"/>
  <c r="DU14" i="17" s="1"/>
  <c r="CH12" i="17"/>
  <c r="CH13" i="17" s="1"/>
  <c r="CH14" i="17" s="1"/>
  <c r="CP12" i="17"/>
  <c r="CP13" i="17" s="1"/>
  <c r="CP14" i="17" s="1"/>
  <c r="CD12" i="17"/>
  <c r="BU12" i="17"/>
  <c r="CK12" i="17"/>
  <c r="CS12" i="17"/>
  <c r="BV12" i="17"/>
  <c r="BZ12" i="17"/>
  <c r="BF12" i="17"/>
  <c r="AZ12" i="17"/>
  <c r="AZ13" i="17" s="1"/>
  <c r="AZ14" i="17" s="1"/>
  <c r="BC12" i="17"/>
  <c r="AX12" i="17"/>
  <c r="BM12" i="17"/>
  <c r="CX12" i="17"/>
  <c r="DB12" i="17"/>
  <c r="DB13" i="17" s="1"/>
  <c r="DB14" i="17" s="1"/>
  <c r="DM12" i="17"/>
  <c r="DT12" i="17"/>
  <c r="BQ12" i="17"/>
  <c r="BQ13" i="17" s="1"/>
  <c r="BQ14" i="17" s="1"/>
  <c r="CI12" i="17"/>
  <c r="CI13" i="17" s="1"/>
  <c r="CI14" i="17" s="1"/>
  <c r="BA12" i="17"/>
  <c r="BA13" i="17" s="1"/>
  <c r="BA14" i="17" s="1"/>
  <c r="BN12" i="17"/>
  <c r="BN13" i="17" s="1"/>
  <c r="BN14" i="17" s="1"/>
  <c r="CV12" i="17"/>
  <c r="CZ12" i="17"/>
  <c r="DD12" i="17"/>
  <c r="DD13" i="17" s="1"/>
  <c r="DD14" i="17" s="1"/>
  <c r="DG12" i="17"/>
  <c r="DG13" i="17" s="1"/>
  <c r="DG14" i="17" s="1"/>
  <c r="DK12" i="17"/>
  <c r="DK13" i="17" s="1"/>
  <c r="DK14" i="17" s="1"/>
  <c r="DO12" i="17"/>
  <c r="DO13" i="17" s="1"/>
  <c r="DO14" i="17" s="1"/>
  <c r="DS12" i="17"/>
  <c r="DS13" i="17" s="1"/>
  <c r="DS14" i="17" s="1"/>
  <c r="DV12" i="17"/>
  <c r="DV13" i="17" s="1"/>
  <c r="DV14" i="17" s="1"/>
  <c r="CJ12" i="17"/>
  <c r="CJ13" i="17" s="1"/>
  <c r="CJ14" i="17" s="1"/>
  <c r="CR12" i="17"/>
  <c r="CR13" i="17" s="1"/>
  <c r="CR14" i="17" s="1"/>
  <c r="BT12" i="17"/>
  <c r="BT13" i="17" s="1"/>
  <c r="BT14" i="17" s="1"/>
  <c r="CA12" i="17"/>
  <c r="CM12" i="17"/>
  <c r="CF12" i="17"/>
  <c r="CF13" i="17" s="1"/>
  <c r="CF14" i="17" s="1"/>
  <c r="BS12" i="17"/>
  <c r="BY12" i="17"/>
  <c r="BH12" i="17"/>
  <c r="BK12" i="17"/>
  <c r="BG12" i="17"/>
  <c r="BB12" i="17"/>
  <c r="BD12" i="17"/>
  <c r="CT12" i="17"/>
  <c r="CT13" i="17" s="1"/>
  <c r="CT14" i="17" s="1"/>
  <c r="DI12" i="17"/>
  <c r="DQ12" i="17"/>
  <c r="DQ13" i="17" s="1"/>
  <c r="DQ14" i="17" s="1"/>
  <c r="CC12" i="17"/>
  <c r="CC13" i="17" s="1"/>
  <c r="CC14" i="17" s="1"/>
  <c r="CQ12" i="17"/>
  <c r="CQ13" i="17" s="1"/>
  <c r="CQ14" i="17" s="1"/>
  <c r="BW12" i="17"/>
  <c r="BW13" i="17" s="1"/>
  <c r="BW14" i="17" s="1"/>
  <c r="AY12" i="17"/>
  <c r="AY13" i="17" s="1"/>
  <c r="AY14" i="17" s="1"/>
  <c r="CW12" i="17"/>
  <c r="CW13" i="17" s="1"/>
  <c r="CW14" i="17" s="1"/>
  <c r="DA12" i="17"/>
  <c r="DA13" i="17" s="1"/>
  <c r="DA14" i="17" s="1"/>
  <c r="DE12" i="17"/>
  <c r="DH12" i="17"/>
  <c r="DH13" i="17" s="1"/>
  <c r="DH14" i="17" s="1"/>
  <c r="DL12" i="17"/>
  <c r="DP12" i="17"/>
  <c r="DP13" i="17" s="1"/>
  <c r="DP14" i="17" s="1"/>
  <c r="DW12" i="17"/>
  <c r="DW13" i="17" s="1"/>
  <c r="DW14" i="17" s="1"/>
  <c r="CL12" i="17"/>
  <c r="CL13" i="17" s="1"/>
  <c r="CL14" i="17" s="1"/>
  <c r="CB12" i="17"/>
  <c r="BX12" i="17"/>
  <c r="BX13" i="17" s="1"/>
  <c r="BX14" i="17" s="1"/>
  <c r="BR12" i="17"/>
  <c r="BR13" i="17" s="1"/>
  <c r="BR14" i="17" s="1"/>
  <c r="CO12" i="17"/>
  <c r="CO13" i="17" s="1"/>
  <c r="CO14" i="17" s="1"/>
  <c r="CG12" i="17"/>
  <c r="CG13" i="17" s="1"/>
  <c r="CG14" i="17" s="1"/>
  <c r="BP12" i="17"/>
  <c r="AW12" i="17"/>
  <c r="AW13" i="17" s="1"/>
  <c r="AW14" i="17" s="1"/>
  <c r="BL12" i="17"/>
  <c r="BL13" i="17" s="1"/>
  <c r="BL14" i="17" s="1"/>
  <c r="BO12" i="17"/>
  <c r="BO13" i="17" s="1"/>
  <c r="BO14" i="17" s="1"/>
  <c r="BJ12" i="17"/>
  <c r="BE12" i="17"/>
  <c r="BE13" i="17" s="1"/>
  <c r="BE14" i="17" s="1"/>
  <c r="CN12" i="17"/>
  <c r="CE12" i="17"/>
  <c r="CE13" i="17" s="1"/>
  <c r="CE14" i="17" s="1"/>
  <c r="AV12" i="17"/>
  <c r="AV13" i="17" s="1"/>
  <c r="AV14" i="17" s="1"/>
  <c r="BI12" i="17"/>
  <c r="H11" i="4"/>
  <c r="H17" i="4"/>
  <c r="K22" i="4"/>
  <c r="N12" i="14"/>
  <c r="K18" i="4" s="1"/>
  <c r="B9" i="17"/>
  <c r="B10" i="17" s="1"/>
  <c r="AG12" i="17"/>
  <c r="AB12" i="17"/>
  <c r="M12" i="17"/>
  <c r="AO12" i="17"/>
  <c r="AF12" i="17"/>
  <c r="AI12" i="17"/>
  <c r="W12" i="17"/>
  <c r="I12" i="17"/>
  <c r="AK12" i="17"/>
  <c r="T12" i="17"/>
  <c r="AM12" i="17"/>
  <c r="AJ12" i="17"/>
  <c r="R12" i="17"/>
  <c r="Q12" i="17"/>
  <c r="H12" i="17"/>
  <c r="AQ12" i="17"/>
  <c r="AH12" i="17"/>
  <c r="N12" i="17"/>
  <c r="AU12" i="17"/>
  <c r="AP12" i="17"/>
  <c r="P12" i="17"/>
  <c r="L12" i="17"/>
  <c r="AT12" i="17"/>
  <c r="V12" i="17"/>
  <c r="AD12" i="17"/>
  <c r="X12" i="17"/>
  <c r="K12" i="17"/>
  <c r="AN12" i="17"/>
  <c r="U12" i="17"/>
  <c r="J12" i="17"/>
  <c r="AS12" i="17"/>
  <c r="AA12" i="17"/>
  <c r="S12" i="17"/>
  <c r="B8" i="17"/>
  <c r="AC12" i="17"/>
  <c r="AL12" i="17"/>
  <c r="AE12" i="17"/>
  <c r="O12" i="17"/>
  <c r="AR12" i="17"/>
  <c r="Y12" i="17"/>
  <c r="Z12" i="17"/>
  <c r="K8" i="4"/>
  <c r="A45" i="4"/>
  <c r="V28" i="2"/>
  <c r="V36" i="2" s="1"/>
  <c r="U36" i="2"/>
  <c r="AA18" i="2"/>
  <c r="AA22" i="2" s="1"/>
  <c r="Y45" i="2"/>
  <c r="F20" i="4" l="1"/>
  <c r="I5" i="19"/>
  <c r="I9" i="19" s="1"/>
  <c r="D34" i="4" s="1"/>
  <c r="W28" i="2"/>
  <c r="BJ13" i="17"/>
  <c r="BJ14" i="17" s="1"/>
  <c r="BP13" i="17"/>
  <c r="G18" i="17"/>
  <c r="BC13" i="17"/>
  <c r="BC14" i="17" s="1"/>
  <c r="CD13" i="17"/>
  <c r="CD14" i="17" s="1"/>
  <c r="CB13" i="17"/>
  <c r="H18" i="17"/>
  <c r="BD13" i="17"/>
  <c r="F19" i="17" s="1"/>
  <c r="F32" i="4" s="1"/>
  <c r="F18" i="17"/>
  <c r="CM13" i="17"/>
  <c r="CM14" i="17" s="1"/>
  <c r="CV13" i="17"/>
  <c r="CV14" i="17" s="1"/>
  <c r="CX13" i="17"/>
  <c r="CX14" i="17" s="1"/>
  <c r="BI13" i="17"/>
  <c r="BI14" i="17" s="1"/>
  <c r="DE13" i="17"/>
  <c r="DE14" i="17" s="1"/>
  <c r="DI13" i="17"/>
  <c r="DI14" i="17" s="1"/>
  <c r="BG13" i="17"/>
  <c r="BG14" i="17" s="1"/>
  <c r="BS13" i="17"/>
  <c r="BS14" i="17" s="1"/>
  <c r="DM13" i="17"/>
  <c r="DM14" i="17" s="1"/>
  <c r="AX13" i="17"/>
  <c r="AX14" i="17" s="1"/>
  <c r="BZ13" i="17"/>
  <c r="BZ14" i="17" s="1"/>
  <c r="BU13" i="17"/>
  <c r="BU14" i="17" s="1"/>
  <c r="DF13" i="17"/>
  <c r="DF14" i="17" s="1"/>
  <c r="BK13" i="17"/>
  <c r="BK14" i="17" s="1"/>
  <c r="CZ13" i="17"/>
  <c r="J18" i="17"/>
  <c r="BV13" i="17"/>
  <c r="BV14" i="17" s="1"/>
  <c r="DL13" i="17"/>
  <c r="K18" i="17"/>
  <c r="BH13" i="17"/>
  <c r="BH14" i="17" s="1"/>
  <c r="CS13" i="17"/>
  <c r="CS14" i="17" s="1"/>
  <c r="CN13" i="17"/>
  <c r="I18" i="17"/>
  <c r="BB13" i="17"/>
  <c r="BB14" i="17" s="1"/>
  <c r="BY13" i="17"/>
  <c r="BY14" i="17" s="1"/>
  <c r="CA13" i="17"/>
  <c r="CA14" i="17" s="1"/>
  <c r="DT13" i="17"/>
  <c r="DT14" i="17" s="1"/>
  <c r="BM13" i="17"/>
  <c r="BM14" i="17" s="1"/>
  <c r="BF13" i="17"/>
  <c r="BF14" i="17" s="1"/>
  <c r="CK13" i="17"/>
  <c r="CK14" i="17" s="1"/>
  <c r="DJ13" i="17"/>
  <c r="DJ14" i="17" s="1"/>
  <c r="CU13" i="17"/>
  <c r="CU14" i="17" s="1"/>
  <c r="W36" i="2"/>
  <c r="X28" i="2"/>
  <c r="X36" i="2" s="1"/>
  <c r="I11" i="4"/>
  <c r="I17" i="4"/>
  <c r="E18" i="17"/>
  <c r="B18" i="17"/>
  <c r="H13" i="17"/>
  <c r="I13" i="17" s="1"/>
  <c r="J13" i="17" s="1"/>
  <c r="Z45" i="2"/>
  <c r="Z47" i="2" s="1"/>
  <c r="K9" i="4" s="1"/>
  <c r="Y47" i="2"/>
  <c r="C18" i="17"/>
  <c r="D18" i="17"/>
  <c r="J5" i="19" l="1"/>
  <c r="J9" i="19" s="1"/>
  <c r="E34" i="4" s="1"/>
  <c r="F23" i="4"/>
  <c r="F24" i="4" s="1"/>
  <c r="G20" i="4"/>
  <c r="BD14" i="17"/>
  <c r="F20" i="17" s="1"/>
  <c r="F21" i="4" s="1"/>
  <c r="BP14" i="17"/>
  <c r="G20" i="17" s="1"/>
  <c r="G21" i="4" s="1"/>
  <c r="G19" i="17"/>
  <c r="G32" i="4" s="1"/>
  <c r="DL14" i="17"/>
  <c r="K20" i="17" s="1"/>
  <c r="K21" i="4" s="1"/>
  <c r="K19" i="17"/>
  <c r="K32" i="4" s="1"/>
  <c r="CZ14" i="17"/>
  <c r="J20" i="17" s="1"/>
  <c r="J21" i="4" s="1"/>
  <c r="J19" i="17"/>
  <c r="J32" i="4" s="1"/>
  <c r="CN14" i="17"/>
  <c r="I20" i="17" s="1"/>
  <c r="I21" i="4" s="1"/>
  <c r="I19" i="17"/>
  <c r="I32" i="4" s="1"/>
  <c r="CB14" i="17"/>
  <c r="H20" i="17" s="1"/>
  <c r="H21" i="4" s="1"/>
  <c r="H19" i="17"/>
  <c r="H32" i="4" s="1"/>
  <c r="K13" i="17"/>
  <c r="J14" i="17"/>
  <c r="I14" i="17"/>
  <c r="AA45" i="2"/>
  <c r="AA47" i="2" s="1"/>
  <c r="H15" i="17"/>
  <c r="I15" i="17" s="1"/>
  <c r="J15" i="17" s="1"/>
  <c r="Y28" i="2"/>
  <c r="J11" i="4"/>
  <c r="J17" i="4"/>
  <c r="H20" i="4" l="1"/>
  <c r="K5" i="19"/>
  <c r="K9" i="19" s="1"/>
  <c r="F34" i="4" s="1"/>
  <c r="G23" i="4"/>
  <c r="G24" i="4" s="1"/>
  <c r="F26" i="4"/>
  <c r="F28" i="4" s="1"/>
  <c r="F30" i="4" s="1"/>
  <c r="F38" i="4" s="1"/>
  <c r="F61" i="4"/>
  <c r="K15" i="17"/>
  <c r="Y36" i="2"/>
  <c r="Z28" i="2"/>
  <c r="Z36" i="2" s="1"/>
  <c r="AA28" i="2"/>
  <c r="AA36" i="2" s="1"/>
  <c r="K14" i="17"/>
  <c r="L13" i="17"/>
  <c r="F36" i="4" l="1"/>
  <c r="G26" i="4"/>
  <c r="G61" i="4"/>
  <c r="H23" i="4"/>
  <c r="H24" i="4" s="1"/>
  <c r="I20" i="4"/>
  <c r="L5" i="19"/>
  <c r="L9" i="19" s="1"/>
  <c r="G34" i="4" s="1"/>
  <c r="F43" i="4"/>
  <c r="F44" i="4" s="1"/>
  <c r="M13" i="17"/>
  <c r="L14" i="17"/>
  <c r="F45" i="4"/>
  <c r="F47" i="4" s="1"/>
  <c r="F40" i="4"/>
  <c r="K11" i="4"/>
  <c r="K17" i="4"/>
  <c r="L15" i="17"/>
  <c r="I23" i="4" l="1"/>
  <c r="I24" i="4" s="1"/>
  <c r="J20" i="4"/>
  <c r="M5" i="19"/>
  <c r="M9" i="19" s="1"/>
  <c r="H34" i="4" s="1"/>
  <c r="H61" i="4"/>
  <c r="H26" i="4"/>
  <c r="G28" i="4"/>
  <c r="G30" i="4" s="1"/>
  <c r="G43" i="4"/>
  <c r="G44" i="4" s="1"/>
  <c r="M15" i="17"/>
  <c r="M14" i="17"/>
  <c r="N13" i="17"/>
  <c r="G38" i="4" l="1"/>
  <c r="G36" i="4"/>
  <c r="J23" i="4"/>
  <c r="J24" i="4" s="1"/>
  <c r="K20" i="4"/>
  <c r="N5" i="19"/>
  <c r="N9" i="19" s="1"/>
  <c r="I34" i="4" s="1"/>
  <c r="H28" i="4"/>
  <c r="H30" i="4" s="1"/>
  <c r="H43" i="4"/>
  <c r="H44" i="4" s="1"/>
  <c r="I26" i="4"/>
  <c r="I61" i="4"/>
  <c r="N15" i="17"/>
  <c r="O13" i="17"/>
  <c r="N14" i="17"/>
  <c r="J26" i="4" l="1"/>
  <c r="J61" i="4"/>
  <c r="I28" i="4"/>
  <c r="I30" i="4" s="1"/>
  <c r="I43" i="4"/>
  <c r="I44" i="4" s="1"/>
  <c r="H38" i="4"/>
  <c r="H36" i="4"/>
  <c r="O5" i="19"/>
  <c r="O9" i="19" s="1"/>
  <c r="J34" i="4" s="1"/>
  <c r="K23" i="4"/>
  <c r="K24" i="4" s="1"/>
  <c r="G40" i="4"/>
  <c r="G45" i="4"/>
  <c r="G47" i="4" s="1"/>
  <c r="P13" i="17"/>
  <c r="O14" i="17"/>
  <c r="O15" i="17"/>
  <c r="I36" i="4" l="1"/>
  <c r="I38" i="4"/>
  <c r="K61" i="4"/>
  <c r="K26" i="4"/>
  <c r="H45" i="4"/>
  <c r="H47" i="4" s="1"/>
  <c r="H40" i="4"/>
  <c r="J43" i="4"/>
  <c r="J44" i="4" s="1"/>
  <c r="J28" i="4"/>
  <c r="J30" i="4" s="1"/>
  <c r="P15" i="17"/>
  <c r="P14" i="17"/>
  <c r="Q13" i="17"/>
  <c r="K28" i="4" l="1"/>
  <c r="K30" i="4" s="1"/>
  <c r="K43" i="4"/>
  <c r="K44" i="4" s="1"/>
  <c r="I40" i="4"/>
  <c r="I45" i="4"/>
  <c r="I47" i="4" s="1"/>
  <c r="J36" i="4"/>
  <c r="J38" i="4"/>
  <c r="Q14" i="17"/>
  <c r="R13" i="17"/>
  <c r="Q15" i="17"/>
  <c r="J40" i="4" l="1"/>
  <c r="J45" i="4"/>
  <c r="J47" i="4" s="1"/>
  <c r="K38" i="4"/>
  <c r="K36" i="4"/>
  <c r="R15" i="17"/>
  <c r="R14" i="17"/>
  <c r="S13" i="17"/>
  <c r="B19" i="17"/>
  <c r="K40" i="4" l="1"/>
  <c r="K45" i="4"/>
  <c r="K47" i="4" s="1"/>
  <c r="S15" i="17"/>
  <c r="B32" i="4"/>
  <c r="B21" i="17"/>
  <c r="T13" i="17"/>
  <c r="S14" i="17"/>
  <c r="B20" i="17" s="1"/>
  <c r="B21" i="4" s="1"/>
  <c r="B23" i="4" s="1"/>
  <c r="B58" i="4" l="1"/>
  <c r="E58" i="4" s="1"/>
  <c r="B24" i="4"/>
  <c r="U13" i="17"/>
  <c r="T14" i="17"/>
  <c r="T15" i="17"/>
  <c r="U14" i="17" l="1"/>
  <c r="V13" i="17"/>
  <c r="U15" i="17"/>
  <c r="B61" i="4"/>
  <c r="B26" i="4"/>
  <c r="V15" i="17" l="1"/>
  <c r="B43" i="4"/>
  <c r="B44" i="4" s="1"/>
  <c r="B28" i="4"/>
  <c r="W13" i="17"/>
  <c r="V14" i="17"/>
  <c r="B30" i="4" l="1"/>
  <c r="X13" i="17"/>
  <c r="W14" i="17"/>
  <c r="W15" i="17"/>
  <c r="X15" i="17" l="1"/>
  <c r="X14" i="17"/>
  <c r="Y13" i="17"/>
  <c r="B36" i="4"/>
  <c r="B38" i="4"/>
  <c r="Z13" i="17" l="1"/>
  <c r="Y14" i="17"/>
  <c r="B45" i="4"/>
  <c r="B40" i="4"/>
  <c r="Y15" i="17"/>
  <c r="Z15" i="17" s="1"/>
  <c r="B47" i="4" l="1"/>
  <c r="B48" i="4" s="1"/>
  <c r="Z14" i="17"/>
  <c r="AA13" i="17"/>
  <c r="AB13" i="17" l="1"/>
  <c r="AA14" i="17"/>
  <c r="AA15" i="17"/>
  <c r="AB15" i="17" l="1"/>
  <c r="AC13" i="17"/>
  <c r="AB14" i="17"/>
  <c r="AC14" i="17" l="1"/>
  <c r="AD13" i="17"/>
  <c r="AC15" i="17"/>
  <c r="AD15" i="17" l="1"/>
  <c r="AD14" i="17"/>
  <c r="AE13" i="17"/>
  <c r="AE14" i="17" l="1"/>
  <c r="C20" i="17" s="1"/>
  <c r="C21" i="4" s="1"/>
  <c r="C23" i="4" s="1"/>
  <c r="C24" i="4" s="1"/>
  <c r="AF13" i="17"/>
  <c r="C19" i="17"/>
  <c r="AE15" i="17"/>
  <c r="AF15" i="17" l="1"/>
  <c r="C32" i="4"/>
  <c r="C21" i="17"/>
  <c r="AF14" i="17"/>
  <c r="AG13" i="17"/>
  <c r="C26" i="4"/>
  <c r="C61" i="4"/>
  <c r="C43" i="4" l="1"/>
  <c r="C44" i="4" s="1"/>
  <c r="C28" i="4"/>
  <c r="C30" i="4" s="1"/>
  <c r="AH13" i="17"/>
  <c r="AG14" i="17"/>
  <c r="AG15" i="17"/>
  <c r="AH15" i="17" l="1"/>
  <c r="C38" i="4"/>
  <c r="C36" i="4"/>
  <c r="AI13" i="17"/>
  <c r="AH14" i="17"/>
  <c r="C45" i="4" l="1"/>
  <c r="C40" i="4"/>
  <c r="AJ13" i="17"/>
  <c r="AI14" i="17"/>
  <c r="AI15" i="17"/>
  <c r="AJ14" i="17" l="1"/>
  <c r="AK13" i="17"/>
  <c r="AJ15" i="17"/>
  <c r="C47" i="4"/>
  <c r="C48" i="4" s="1"/>
  <c r="AK15" i="17" l="1"/>
  <c r="AK14" i="17"/>
  <c r="AL13" i="17"/>
  <c r="AL14" i="17" l="1"/>
  <c r="AM13" i="17"/>
  <c r="AL15" i="17"/>
  <c r="AM15" i="17" l="1"/>
  <c r="AM14" i="17"/>
  <c r="AN13" i="17"/>
  <c r="AN15" i="17" l="1"/>
  <c r="AN14" i="17"/>
  <c r="AO13" i="17"/>
  <c r="AP13" i="17" l="1"/>
  <c r="AO14" i="17"/>
  <c r="AO15" i="17"/>
  <c r="AP15" i="17" l="1"/>
  <c r="AP14" i="17"/>
  <c r="AQ13" i="17"/>
  <c r="AR13" i="17" l="1"/>
  <c r="AQ14" i="17"/>
  <c r="D20" i="17" s="1"/>
  <c r="D21" i="4" s="1"/>
  <c r="D23" i="4" s="1"/>
  <c r="D24" i="4" s="1"/>
  <c r="D19" i="17"/>
  <c r="AQ15" i="17"/>
  <c r="AR15" i="17" l="1"/>
  <c r="D32" i="4"/>
  <c r="D21" i="17"/>
  <c r="D61" i="4"/>
  <c r="D26" i="4"/>
  <c r="AR14" i="17"/>
  <c r="AS13" i="17"/>
  <c r="AS14" i="17" l="1"/>
  <c r="AT13" i="17"/>
  <c r="D43" i="4"/>
  <c r="D44" i="4" s="1"/>
  <c r="D28" i="4"/>
  <c r="AS15" i="17"/>
  <c r="AT15" i="17" l="1"/>
  <c r="D30" i="4"/>
  <c r="AU13" i="17"/>
  <c r="AU14" i="17" s="1"/>
  <c r="AT14" i="17"/>
  <c r="AU15" i="17" l="1"/>
  <c r="AV15" i="17" s="1"/>
  <c r="AW15" i="17" s="1"/>
  <c r="AX15" i="17" s="1"/>
  <c r="AY15" i="17" s="1"/>
  <c r="AZ15" i="17" s="1"/>
  <c r="BA15" i="17" s="1"/>
  <c r="BB15" i="17" s="1"/>
  <c r="BC15" i="17" s="1"/>
  <c r="BD15" i="17" s="1"/>
  <c r="BE15" i="17" s="1"/>
  <c r="BF15" i="17" s="1"/>
  <c r="BG15" i="17" s="1"/>
  <c r="BH15" i="17" s="1"/>
  <c r="BI15" i="17" s="1"/>
  <c r="BJ15" i="17" s="1"/>
  <c r="BK15" i="17" s="1"/>
  <c r="BL15" i="17" s="1"/>
  <c r="BM15" i="17" s="1"/>
  <c r="BN15" i="17" s="1"/>
  <c r="BO15" i="17" s="1"/>
  <c r="BP15" i="17" s="1"/>
  <c r="BQ15" i="17" s="1"/>
  <c r="BR15" i="17" s="1"/>
  <c r="BS15" i="17" s="1"/>
  <c r="BT15" i="17" s="1"/>
  <c r="BU15" i="17" s="1"/>
  <c r="BV15" i="17" s="1"/>
  <c r="BW15" i="17" s="1"/>
  <c r="BX15" i="17" s="1"/>
  <c r="BY15" i="17" s="1"/>
  <c r="BZ15" i="17" s="1"/>
  <c r="CA15" i="17" s="1"/>
  <c r="CB15" i="17" s="1"/>
  <c r="CC15" i="17" s="1"/>
  <c r="CD15" i="17" s="1"/>
  <c r="CE15" i="17" s="1"/>
  <c r="CF15" i="17" s="1"/>
  <c r="CG15" i="17" s="1"/>
  <c r="CH15" i="17" s="1"/>
  <c r="CI15" i="17" s="1"/>
  <c r="CJ15" i="17" s="1"/>
  <c r="CK15" i="17" s="1"/>
  <c r="CL15" i="17" s="1"/>
  <c r="CM15" i="17" s="1"/>
  <c r="CN15" i="17" s="1"/>
  <c r="CO15" i="17" s="1"/>
  <c r="CP15" i="17" s="1"/>
  <c r="CQ15" i="17" s="1"/>
  <c r="CR15" i="17" s="1"/>
  <c r="CS15" i="17" s="1"/>
  <c r="CT15" i="17" s="1"/>
  <c r="CU15" i="17" s="1"/>
  <c r="CV15" i="17" s="1"/>
  <c r="CW15" i="17" s="1"/>
  <c r="CX15" i="17" s="1"/>
  <c r="CY15" i="17" s="1"/>
  <c r="CZ15" i="17" s="1"/>
  <c r="DA15" i="17" s="1"/>
  <c r="DB15" i="17" s="1"/>
  <c r="DC15" i="17" s="1"/>
  <c r="DD15" i="17" s="1"/>
  <c r="DE15" i="17" s="1"/>
  <c r="DF15" i="17" s="1"/>
  <c r="DG15" i="17" s="1"/>
  <c r="DH15" i="17" s="1"/>
  <c r="DI15" i="17" s="1"/>
  <c r="DJ15" i="17" s="1"/>
  <c r="DK15" i="17" s="1"/>
  <c r="DL15" i="17" s="1"/>
  <c r="DM15" i="17" s="1"/>
  <c r="DN15" i="17" s="1"/>
  <c r="DO15" i="17" s="1"/>
  <c r="DP15" i="17" s="1"/>
  <c r="DQ15" i="17" s="1"/>
  <c r="DR15" i="17" s="1"/>
  <c r="DS15" i="17" s="1"/>
  <c r="DT15" i="17" s="1"/>
  <c r="DU15" i="17" s="1"/>
  <c r="DV15" i="17" s="1"/>
  <c r="DW15" i="17" s="1"/>
  <c r="E19" i="17"/>
  <c r="E32" i="4" s="1"/>
  <c r="L32" i="4" s="1"/>
  <c r="E20" i="17"/>
  <c r="E21" i="4" s="1"/>
  <c r="E23" i="4" s="1"/>
  <c r="E24" i="4" s="1"/>
  <c r="L24" i="4" s="1"/>
  <c r="L26" i="4" s="1"/>
  <c r="D36" i="4"/>
  <c r="D38" i="4"/>
  <c r="E21" i="17" l="1"/>
  <c r="F21" i="17" s="1"/>
  <c r="G21" i="17" s="1"/>
  <c r="H21" i="17" s="1"/>
  <c r="I21" i="17" s="1"/>
  <c r="J21" i="17" s="1"/>
  <c r="K21" i="17" s="1"/>
  <c r="E26" i="4"/>
  <c r="E28" i="4" s="1"/>
  <c r="L28" i="4" s="1"/>
  <c r="E61" i="4"/>
  <c r="D45" i="4"/>
  <c r="D40" i="4"/>
  <c r="E43" i="4" l="1"/>
  <c r="E44" i="4" s="1"/>
  <c r="E30" i="4"/>
  <c r="B54" i="4"/>
  <c r="B49" i="4"/>
  <c r="D47" i="4"/>
  <c r="D48" i="4" s="1"/>
  <c r="E38" i="4" l="1"/>
  <c r="E36" i="4"/>
  <c r="L30" i="4"/>
  <c r="E40" i="4" l="1"/>
  <c r="E45" i="4"/>
  <c r="E47" i="4" l="1"/>
  <c r="E48" i="4" s="1"/>
  <c r="F48" i="4" s="1"/>
  <c r="B50" i="4"/>
  <c r="G48" i="4" l="1"/>
  <c r="H48" i="4" s="1"/>
  <c r="I48" i="4" s="1"/>
  <c r="J48" i="4" s="1"/>
  <c r="K48" i="4" s="1"/>
  <c r="B55" i="4"/>
  <c r="D55" i="4" s="1"/>
</calcChain>
</file>

<file path=xl/comments1.xml><?xml version="1.0" encoding="utf-8"?>
<comments xmlns="http://schemas.openxmlformats.org/spreadsheetml/2006/main">
  <authors>
    <author>Admin</author>
  </authors>
  <commentList>
    <comment ref="A14" authorId="0" shapeId="0">
      <text>
        <r>
          <rPr>
            <b/>
            <sz val="8"/>
            <color indexed="81"/>
            <rFont val="Tahoma"/>
            <family val="2"/>
            <charset val="204"/>
          </rPr>
          <t>Admin:</t>
        </r>
        <r>
          <rPr>
            <sz val="8"/>
            <color indexed="81"/>
            <rFont val="Tahoma"/>
            <family val="2"/>
            <charset val="204"/>
          </rPr>
          <t xml:space="preserve">
در پایان سال دهم که عمر مفید طرح درنظرگرفته شده است، یک جریان نقد ورودی غیرعملیاتی که ناشی از فروش زمین و ساختمان و اسقاط تجهیزات، و همچنین آزادشدن سرمایه در گردش مورداستفاده در تولید میگردد، عاید سهامدار خواهدشد
</t>
        </r>
      </text>
    </comment>
  </commentList>
</comments>
</file>

<file path=xl/comments2.xml><?xml version="1.0" encoding="utf-8"?>
<comments xmlns="http://schemas.openxmlformats.org/spreadsheetml/2006/main">
  <authors>
    <author>Admin</author>
  </authors>
  <commentList>
    <comment ref="A32" authorId="0" shapeId="0">
      <text>
        <r>
          <rPr>
            <b/>
            <sz val="8"/>
            <color indexed="81"/>
            <rFont val="Tahoma"/>
            <family val="2"/>
            <charset val="204"/>
          </rPr>
          <t>بازپرداخت اصل وام از محل (سود خالص+استهلاک) صورت می پذیرد فلذا فزونی اصل وام پرداختنی در یک سال بر سود خالص حسابداری آن سال، به معنای مضیقه در بازپرداخت اصل وام نخواهدبود</t>
        </r>
      </text>
    </comment>
    <comment ref="A34" authorId="0" shapeId="0">
      <text>
        <r>
          <rPr>
            <b/>
            <sz val="8"/>
            <color indexed="81"/>
            <rFont val="Tahoma"/>
            <family val="2"/>
            <charset val="204"/>
          </rPr>
          <t>مقدار سرمایه درگردش هر سال افزایش می یابد. جهت تداوم تولید، این سرمایه درگردش مازاد می بایست هر ساله تامین مالی گردد، در اینجا فرض شده است که مازاد سرمایه در گردش مورد نیاز در هر سال از محل سود خالص تامین مالی می گردد (نه تسهیلات بانکی)</t>
        </r>
      </text>
    </comment>
    <comment ref="A38" authorId="0" shapeId="0">
      <text>
        <r>
          <rPr>
            <b/>
            <sz val="8"/>
            <color indexed="81"/>
            <rFont val="Tahoma"/>
            <family val="2"/>
            <charset val="204"/>
          </rPr>
          <t>Admin:</t>
        </r>
        <r>
          <rPr>
            <sz val="8"/>
            <color indexed="81"/>
            <rFont val="Tahoma"/>
            <family val="2"/>
            <charset val="204"/>
          </rPr>
          <t xml:space="preserve">
سود خالص بعلاوه استهلاک منهای اصل وام
</t>
        </r>
      </text>
    </comment>
  </commentList>
</comments>
</file>

<file path=xl/sharedStrings.xml><?xml version="1.0" encoding="utf-8"?>
<sst xmlns="http://schemas.openxmlformats.org/spreadsheetml/2006/main" count="456" uniqueCount="208">
  <si>
    <t>شرح</t>
  </si>
  <si>
    <t xml:space="preserve">جمع كل </t>
  </si>
  <si>
    <t>زمين</t>
  </si>
  <si>
    <t xml:space="preserve">محوطه سازي </t>
  </si>
  <si>
    <t>ساختمان</t>
  </si>
  <si>
    <t xml:space="preserve">تجهيزات فني </t>
  </si>
  <si>
    <t>تاسيسات</t>
  </si>
  <si>
    <t>وسائط نقليه</t>
  </si>
  <si>
    <t>اثاثيه وملزومات اداري</t>
  </si>
  <si>
    <t>هزينه هاي قبل از بهره برداري</t>
  </si>
  <si>
    <t>جمع سرمايه مورد نياز</t>
  </si>
  <si>
    <t>واحد</t>
  </si>
  <si>
    <t>مقدار</t>
  </si>
  <si>
    <t>قيمت واحد</t>
  </si>
  <si>
    <t>مبلغ كل (ريال )</t>
  </si>
  <si>
    <t>رديف</t>
  </si>
  <si>
    <t>مترمربع</t>
  </si>
  <si>
    <t>محوطه سازي</t>
  </si>
  <si>
    <t>دستگاه</t>
  </si>
  <si>
    <t>اتومبيل پژو</t>
  </si>
  <si>
    <t xml:space="preserve">هزينه هاي قبل از بهره برداري </t>
  </si>
  <si>
    <t>هزينه استهلاك وسائط نقليه</t>
  </si>
  <si>
    <t>استهلاك</t>
  </si>
  <si>
    <t>هزينه هاي پيش بيني نشده</t>
  </si>
  <si>
    <t>هزينه هاي متفرقه پيش بيني نشده</t>
  </si>
  <si>
    <t>شرح تجهيزات</t>
  </si>
  <si>
    <t>مبلغ تجهيزات (ريال )</t>
  </si>
  <si>
    <t xml:space="preserve">سال اول </t>
  </si>
  <si>
    <t xml:space="preserve">سال دوم </t>
  </si>
  <si>
    <t>سال سوم</t>
  </si>
  <si>
    <t xml:space="preserve">سال چهارم </t>
  </si>
  <si>
    <t>پيش بيني هزينه ها</t>
  </si>
  <si>
    <t xml:space="preserve">هزينه استهلاك ساختمان </t>
  </si>
  <si>
    <t>نرخ 7% نزولي</t>
  </si>
  <si>
    <t>سال دوم</t>
  </si>
  <si>
    <t>سال چهارم</t>
  </si>
  <si>
    <t>ارزش دفتري</t>
  </si>
  <si>
    <t>نرخ 25% نزولي</t>
  </si>
  <si>
    <t>سال پنجم</t>
  </si>
  <si>
    <t>سال ششم</t>
  </si>
  <si>
    <t>سال هفتم</t>
  </si>
  <si>
    <t>سال هشتم</t>
  </si>
  <si>
    <t>نرخ 10% مستقيم</t>
  </si>
  <si>
    <t>نكته مهم :</t>
  </si>
  <si>
    <t>هزينه استهلاك اثاثيه اداري</t>
  </si>
  <si>
    <t xml:space="preserve">سال پنجم </t>
  </si>
  <si>
    <t>درصد</t>
  </si>
  <si>
    <t>جدول استهلاك ساختمان</t>
  </si>
  <si>
    <t>جدول استهلاك وسائط نقليه</t>
  </si>
  <si>
    <t>جمع كل هزينه ها</t>
  </si>
  <si>
    <t>سال اول</t>
  </si>
  <si>
    <t>محل فعاليت</t>
  </si>
  <si>
    <t>حداقل حقوق سال 87</t>
  </si>
  <si>
    <t>حداقل حقوق سال 88</t>
  </si>
  <si>
    <t>حقوق كارگر ساده</t>
  </si>
  <si>
    <t>حقوق كارگر نيمه ماهر</t>
  </si>
  <si>
    <t>حقوق كارگر ماهر</t>
  </si>
  <si>
    <t>حقوق سرپرست</t>
  </si>
  <si>
    <t>عيدي</t>
  </si>
  <si>
    <t>حقوق يك سال</t>
  </si>
  <si>
    <t>حقوق ماهانه (سنوات)</t>
  </si>
  <si>
    <t>تعمیر ونگهداری</t>
  </si>
  <si>
    <t>هزینه تعمیر نگهداری</t>
  </si>
  <si>
    <t>فضاي سبز</t>
  </si>
  <si>
    <t>خيابان كشي</t>
  </si>
  <si>
    <t>ديواركشي</t>
  </si>
  <si>
    <t>ساختمان توليدي واداري</t>
  </si>
  <si>
    <t>سالن توليد</t>
  </si>
  <si>
    <t>ساختمان اداري</t>
  </si>
  <si>
    <t>ماشين آلات و تجهيزات</t>
  </si>
  <si>
    <t>قطعات جانبي كوره (اختياري)</t>
  </si>
  <si>
    <t>2 عدد</t>
  </si>
  <si>
    <t>2عدد  3تن</t>
  </si>
  <si>
    <t>اتومبيل نيسان</t>
  </si>
  <si>
    <t>تجهيزات اداري (ميزكار - كامپيوتر -  مبلمان اداري - فايل ها و....)</t>
  </si>
  <si>
    <t>راننده ليفتراك</t>
  </si>
  <si>
    <t>تعميرات</t>
  </si>
  <si>
    <t>كارگرساده</t>
  </si>
  <si>
    <t>كارگرماهر</t>
  </si>
  <si>
    <t xml:space="preserve">امور اداري ومالي </t>
  </si>
  <si>
    <t>مدير توليد</t>
  </si>
  <si>
    <t>برنامه ريزي</t>
  </si>
  <si>
    <t>انباردار</t>
  </si>
  <si>
    <t>نگهبان</t>
  </si>
  <si>
    <t>خدمات</t>
  </si>
  <si>
    <t>حق بيمه سهم كارفرما</t>
  </si>
  <si>
    <t>5% سرمايه مورد نياز جهت راه اندازي شامل كليه موارد فوق الذكر</t>
  </si>
  <si>
    <t>سرمايه درگردش</t>
  </si>
  <si>
    <t>جمع سرمايه ثابت</t>
  </si>
  <si>
    <t>ماهانه</t>
  </si>
  <si>
    <t>مواد مستقيم مصرفي  يك ماه</t>
  </si>
  <si>
    <t xml:space="preserve">جمع كل پرسنل توليدي </t>
  </si>
  <si>
    <t xml:space="preserve">جمع كل پرسنل اداري </t>
  </si>
  <si>
    <t>حداقل حقوق سال 86</t>
  </si>
  <si>
    <t>هزینه ماهانه</t>
  </si>
  <si>
    <t>هزينه استهلاك ماشین آلات وتجهيزات</t>
  </si>
  <si>
    <t>لیفتراک</t>
  </si>
  <si>
    <t>هزينه مطالعات اوليه وحق المشاوره ثبت و....</t>
  </si>
  <si>
    <t>سرمايه درگردش (3ماهه)</t>
  </si>
  <si>
    <t xml:space="preserve">كليه نرخ هاي فوق براساس ماده 151 قانون مالياتهاي مستقيم پذيرفته شده از طرف سازمان حسابرسي وسازمان امور مالياتها استخراج گرديده </t>
  </si>
  <si>
    <t>دستگاه هاي اصلي و نصب و راه اندازی</t>
  </si>
  <si>
    <t>جدول استهلاك ماشین آلات تجهيزات (10% نزولی)</t>
  </si>
  <si>
    <t>اثاثيه و ملزومات اداري</t>
  </si>
  <si>
    <t>جدول استهلاك اثاثيه و ملزومات</t>
  </si>
  <si>
    <t xml:space="preserve">   نرخ 10% مستقيم</t>
  </si>
  <si>
    <t>سقف عيدي در سال 88</t>
  </si>
  <si>
    <t>تعداد كل پرسنل</t>
  </si>
  <si>
    <t>تعداد سرپرست</t>
  </si>
  <si>
    <t>تعداد كارگر ماهر</t>
  </si>
  <si>
    <t>تعداد كارگر نيمه ماهر</t>
  </si>
  <si>
    <t>تعداد كارگر ساده</t>
  </si>
  <si>
    <t xml:space="preserve">تعمیر نگهداری ساختمان </t>
  </si>
  <si>
    <t xml:space="preserve">تعمیر نگهداری تجهیزات </t>
  </si>
  <si>
    <t>تعمیر نگهداری وسائط نقلیه</t>
  </si>
  <si>
    <t>قیمت واحد</t>
  </si>
  <si>
    <t xml:space="preserve">تعمير و نگهداري </t>
  </si>
  <si>
    <t>هزینه های سالانه</t>
  </si>
  <si>
    <t>شرح هزینه ها</t>
  </si>
  <si>
    <t xml:space="preserve">هزينه حقوق و دستمزد </t>
  </si>
  <si>
    <t>مواد اولیه</t>
  </si>
  <si>
    <t>هزينه هاي جاري (مواد+نت+قالب+انرژی+...)</t>
  </si>
  <si>
    <t>بهره تسهيلات بانكي</t>
  </si>
  <si>
    <t>جمع کل هزینه ها (ریال)</t>
  </si>
  <si>
    <t>خروجی نقدینگی یک ماهه</t>
  </si>
  <si>
    <t>جمع کل پرسنل</t>
  </si>
  <si>
    <t>ميزان (تن)</t>
  </si>
  <si>
    <t>سال</t>
  </si>
  <si>
    <t>ضریب افزایش قیمت</t>
  </si>
  <si>
    <t xml:space="preserve">سال سوم </t>
  </si>
  <si>
    <t>تعداد اقساط (ماه)</t>
  </si>
  <si>
    <t>سال نهم</t>
  </si>
  <si>
    <t>سال دهم</t>
  </si>
  <si>
    <t>قیمت سالانه</t>
  </si>
  <si>
    <t>درصد بودجه تبلیغات</t>
  </si>
  <si>
    <t>کل سرمایه مورد نیاز اجرای طرح</t>
  </si>
  <si>
    <t>میزان تسهیلات بانکی دریافتی</t>
  </si>
  <si>
    <t>درصد اخذ تسهیلات بانکی از کل سرمایه</t>
  </si>
  <si>
    <t>%</t>
  </si>
  <si>
    <t>ماه</t>
  </si>
  <si>
    <t>ریال</t>
  </si>
  <si>
    <t>پيش بيني درآمدها</t>
  </si>
  <si>
    <t>درصد افزایش حقوق رده های شغلی</t>
  </si>
  <si>
    <t>درصد افزایش سالانه نت</t>
  </si>
  <si>
    <t>افزایش سالانه</t>
  </si>
  <si>
    <t>ظرفيت واقعي سالانه</t>
  </si>
  <si>
    <t>ضریب افزایش قیمت سالانه مواد اولیه</t>
  </si>
  <si>
    <t>مواد اوليه</t>
  </si>
  <si>
    <t>نرخ بهره ساليانه</t>
  </si>
  <si>
    <t>اصل</t>
  </si>
  <si>
    <t>بهره</t>
  </si>
  <si>
    <t>قسط</t>
  </si>
  <si>
    <t>مبلغ کل اقساط سال</t>
  </si>
  <si>
    <t>باقی مانده تسهیلات در پایان سال</t>
  </si>
  <si>
    <t xml:space="preserve">مبلغ کل اقساط سال </t>
  </si>
  <si>
    <t xml:space="preserve">ماليات </t>
  </si>
  <si>
    <t>جریان نقد ورودی کل طرح</t>
  </si>
  <si>
    <t>استهلاک</t>
  </si>
  <si>
    <t>مدير عامل</t>
  </si>
  <si>
    <t>جمع کل هزینه های متغیر</t>
  </si>
  <si>
    <t>قالب های مصرفی</t>
  </si>
  <si>
    <t>آب برق گاز تلفن</t>
  </si>
  <si>
    <t>هزینه تبلیغات</t>
  </si>
  <si>
    <t>بیمه کارخانه</t>
  </si>
  <si>
    <t>جمع کل هزینه های ثابت</t>
  </si>
  <si>
    <t>هزینه تعمیرات و نگهداری</t>
  </si>
  <si>
    <t>تن</t>
  </si>
  <si>
    <t>شرح درآمدها</t>
  </si>
  <si>
    <t xml:space="preserve">درآمد سالانه </t>
  </si>
  <si>
    <t>قیمت پایه فروش</t>
  </si>
  <si>
    <t>پایه حقوق سال 86</t>
  </si>
  <si>
    <t xml:space="preserve">سود / زیان قبل از كسر مالیات </t>
  </si>
  <si>
    <r>
      <t xml:space="preserve">سایرهزينه هاي جاري </t>
    </r>
    <r>
      <rPr>
        <b/>
        <sz val="9"/>
        <color indexed="22"/>
        <rFont val="B Nazanin"/>
        <charset val="178"/>
      </rPr>
      <t>(آب برق گاز تلفن)</t>
    </r>
  </si>
  <si>
    <t>جمع بهره پرداختي طی دوره بازپرداخت</t>
  </si>
  <si>
    <t>باقی مانده تسهیلات</t>
  </si>
  <si>
    <t>اصل تسهیلات بازپرداخت شده</t>
  </si>
  <si>
    <t>معادل با</t>
  </si>
  <si>
    <t>بهای تمام شده هر تن</t>
  </si>
  <si>
    <t>میزان فروش در نقطه سر به سر (سال اول)</t>
  </si>
  <si>
    <t>بهره پرداختی هر سال</t>
  </si>
  <si>
    <t xml:space="preserve">مصرف گاز </t>
  </si>
  <si>
    <t xml:space="preserve">مصرف تلفن </t>
  </si>
  <si>
    <t xml:space="preserve">مصرف آب </t>
  </si>
  <si>
    <t>مبلغ هر قسط (اصل + بهره)</t>
  </si>
  <si>
    <t>كل مبلغ باز پرداخت</t>
  </si>
  <si>
    <t>درصد ظرفیت واقعی</t>
  </si>
  <si>
    <t>سود قابل تقسیم حسابداری</t>
  </si>
  <si>
    <t>اصل وام پرداختنی</t>
  </si>
  <si>
    <t>وجه نقد باقی مانده برای سهامدار در پایان سال</t>
  </si>
  <si>
    <t>وجه نقد باقی مانده سهامدار به آورده سهامدار  (%)</t>
  </si>
  <si>
    <t>ارزش در پایان سال دهم (ارزش اسقاط)</t>
  </si>
  <si>
    <t>حقوق  و دستمزد</t>
  </si>
  <si>
    <t>سود | زیان خالص حسابداری</t>
  </si>
  <si>
    <t>تامین مالی سرمایه درگردش موردنیاز جهت تولید در سال بعد</t>
  </si>
  <si>
    <r>
      <t xml:space="preserve">نرخ بازده داخلی طرح در افق ده ساله </t>
    </r>
    <r>
      <rPr>
        <sz val="10"/>
        <rFont val="B Nazanin"/>
        <charset val="178"/>
      </rPr>
      <t>(%)</t>
    </r>
  </si>
  <si>
    <t>نرخ بازده داخلی آورده سهامدار در افق ده ساله (%)</t>
  </si>
  <si>
    <t xml:space="preserve"> ارزش فعلی خالص (NPV) در افق ده ساله و دوره بازگشت آورده سهامدار</t>
  </si>
  <si>
    <t xml:space="preserve"> نرخ بازده داخلی (IRR)</t>
  </si>
  <si>
    <t>ارزش فعلی خالص طرح</t>
  </si>
  <si>
    <t>دوره بازگشت آورده سهامدار (با لحاظ ارزش زمانی پول)</t>
  </si>
  <si>
    <t>سال و</t>
  </si>
  <si>
    <t>نقطه سربه سر فروش در سال اول و بهای تمام شده هر تن</t>
  </si>
  <si>
    <t>نرخ بازده مورد انتظار سهامدار (%)</t>
  </si>
  <si>
    <t>مواد اوليه مورد نياز</t>
  </si>
  <si>
    <t>فروش سالانه</t>
  </si>
  <si>
    <t xml:space="preserve">مجموع حقوق ومزاياي </t>
  </si>
  <si>
    <t>https://telegram.me/ExcelEngineer</t>
  </si>
  <si>
    <t>09210464062</t>
  </si>
  <si>
    <t>WWW.ExcelEngineer.ir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</si>
</sst>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9" formatCode="_-&quot;ريال&quot;\ * #,##0.00_-;_-&quot;ريال&quot;\ * #,##0.00\-;_-&quot;ريال&quot;\ * &quot;-&quot;??_-;_-@_-"/>
    <numFmt numFmtId="179" formatCode="_-* #,##0_-;_-* #,##0\-;_-* &quot;-&quot;??_-;_-@_-"/>
    <numFmt numFmtId="187" formatCode="#,##0_ ;[Red]\-#,##0\ "/>
    <numFmt numFmtId="188" formatCode="#,##0.0_ ;[Red]\-#,##0.0\ "/>
    <numFmt numFmtId="189" formatCode="#,##0.00_ ;[Red]\-#,##0.00\ "/>
    <numFmt numFmtId="192" formatCode="0.0%"/>
    <numFmt numFmtId="193" formatCode="0.0"/>
    <numFmt numFmtId="206" formatCode="0.00_ ;[Red]\-0.00\ "/>
  </numFmts>
  <fonts count="39" x14ac:knownFonts="1">
    <font>
      <sz val="10"/>
      <name val="Arial"/>
      <charset val="178"/>
    </font>
    <font>
      <sz val="10"/>
      <name val="Arial"/>
      <charset val="178"/>
    </font>
    <font>
      <u/>
      <sz val="10"/>
      <color indexed="12"/>
      <name val="Arial"/>
      <family val="2"/>
    </font>
    <font>
      <b/>
      <sz val="13"/>
      <name val="B Nazanin"/>
      <charset val="178"/>
    </font>
    <font>
      <sz val="10"/>
      <name val="B Nazanin"/>
      <charset val="178"/>
    </font>
    <font>
      <b/>
      <sz val="11"/>
      <name val="B Nazanin"/>
      <charset val="178"/>
    </font>
    <font>
      <b/>
      <sz val="12"/>
      <name val="B Nazanin"/>
      <charset val="178"/>
    </font>
    <font>
      <sz val="13"/>
      <name val="B Nazanin"/>
      <charset val="178"/>
    </font>
    <font>
      <sz val="14"/>
      <name val="B Nazanin"/>
      <charset val="178"/>
    </font>
    <font>
      <sz val="11"/>
      <name val="B Nazanin"/>
      <charset val="178"/>
    </font>
    <font>
      <b/>
      <sz val="10"/>
      <name val="B Nazanin"/>
      <charset val="178"/>
    </font>
    <font>
      <b/>
      <sz val="15"/>
      <name val="B Nazanin"/>
      <charset val="178"/>
    </font>
    <font>
      <sz val="14"/>
      <name val="B Mitra"/>
      <charset val="178"/>
    </font>
    <font>
      <b/>
      <sz val="14"/>
      <name val="B Nazanin"/>
      <charset val="178"/>
    </font>
    <font>
      <sz val="10"/>
      <color indexed="9"/>
      <name val="B Nazanin"/>
      <charset val="178"/>
    </font>
    <font>
      <sz val="11"/>
      <color indexed="9"/>
      <name val="B Nazanin"/>
      <charset val="178"/>
    </font>
    <font>
      <b/>
      <sz val="10"/>
      <color indexed="22"/>
      <name val="B Nazanin"/>
      <charset val="178"/>
    </font>
    <font>
      <b/>
      <sz val="12"/>
      <color indexed="22"/>
      <name val="B Nazanin"/>
      <charset val="178"/>
    </font>
    <font>
      <b/>
      <sz val="15"/>
      <color indexed="22"/>
      <name val="B Nazanin"/>
      <charset val="178"/>
    </font>
    <font>
      <b/>
      <sz val="11"/>
      <color indexed="22"/>
      <name val="B Nazanin"/>
      <charset val="178"/>
    </font>
    <font>
      <b/>
      <sz val="14"/>
      <color indexed="9"/>
      <name val="B Nazanin"/>
      <charset val="178"/>
    </font>
    <font>
      <b/>
      <sz val="13"/>
      <color indexed="22"/>
      <name val="B Nazanin"/>
      <charset val="178"/>
    </font>
    <font>
      <b/>
      <sz val="13"/>
      <color indexed="9"/>
      <name val="B Nazanin"/>
      <charset val="178"/>
    </font>
    <font>
      <b/>
      <sz val="10"/>
      <color indexed="9"/>
      <name val="B Nazanin"/>
      <charset val="178"/>
    </font>
    <font>
      <b/>
      <sz val="13"/>
      <color indexed="8"/>
      <name val="B Nazanin"/>
      <charset val="178"/>
    </font>
    <font>
      <sz val="13"/>
      <color indexed="28"/>
      <name val="B Nazanin"/>
      <charset val="178"/>
    </font>
    <font>
      <b/>
      <sz val="11"/>
      <color indexed="9"/>
      <name val="B Nazanin"/>
      <charset val="178"/>
    </font>
    <font>
      <sz val="11"/>
      <color indexed="8"/>
      <name val="B Nazanin"/>
      <charset val="178"/>
    </font>
    <font>
      <sz val="11"/>
      <color indexed="22"/>
      <name val="B Nazanin"/>
      <charset val="178"/>
    </font>
    <font>
      <b/>
      <sz val="10"/>
      <color indexed="8"/>
      <name val="B Nazanin"/>
      <charset val="178"/>
    </font>
    <font>
      <sz val="8"/>
      <name val="Arial"/>
      <charset val="178"/>
    </font>
    <font>
      <b/>
      <sz val="9"/>
      <color indexed="22"/>
      <name val="B Nazanin"/>
      <charset val="178"/>
    </font>
    <font>
      <sz val="10"/>
      <name val="B Davat"/>
      <charset val="178"/>
    </font>
    <font>
      <sz val="8"/>
      <color indexed="81"/>
      <name val="Tahoma"/>
      <family val="2"/>
      <charset val="204"/>
    </font>
    <font>
      <b/>
      <sz val="8"/>
      <color indexed="81"/>
      <name val="Tahoma"/>
      <family val="2"/>
      <charset val="204"/>
    </font>
    <font>
      <sz val="14"/>
      <color theme="7" tint="-0.249977111117893"/>
      <name val="B Nazanin"/>
      <charset val="178"/>
    </font>
    <font>
      <sz val="14"/>
      <color theme="7" tint="-0.249977111117893"/>
      <name val="B Mitra"/>
      <charset val="178"/>
    </font>
    <font>
      <b/>
      <sz val="11"/>
      <color theme="7" tint="-0.249977111117893"/>
      <name val="B Nazanin"/>
      <charset val="178"/>
    </font>
    <font>
      <u/>
      <sz val="10"/>
      <color indexed="12"/>
      <name val="Times New Roman"/>
      <family val="1"/>
      <scheme val="major"/>
    </font>
  </fonts>
  <fills count="2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56"/>
        <bgColor indexed="64"/>
      </patternFill>
    </fill>
    <fill>
      <patternFill patternType="solid">
        <fgColor indexed="57"/>
        <bgColor indexed="64"/>
      </patternFill>
    </fill>
    <fill>
      <patternFill patternType="solid">
        <fgColor indexed="16"/>
        <bgColor indexed="64"/>
      </patternFill>
    </fill>
    <fill>
      <patternFill patternType="solid">
        <fgColor indexed="43"/>
        <bgColor indexed="64"/>
      </patternFill>
    </fill>
    <fill>
      <patternFill patternType="solid">
        <fgColor indexed="19"/>
        <bgColor indexed="64"/>
      </patternFill>
    </fill>
    <fill>
      <patternFill patternType="solid">
        <fgColor indexed="31"/>
        <bgColor indexed="64"/>
      </patternFill>
    </fill>
    <fill>
      <patternFill patternType="solid">
        <fgColor indexed="60"/>
        <bgColor indexed="64"/>
      </patternFill>
    </fill>
    <fill>
      <patternFill patternType="solid">
        <fgColor indexed="28"/>
        <bgColor indexed="64"/>
      </patternFill>
    </fill>
    <fill>
      <patternFill patternType="solid">
        <fgColor indexed="46"/>
        <bgColor indexed="64"/>
      </patternFill>
    </fill>
    <fill>
      <patternFill patternType="solid">
        <fgColor indexed="51"/>
        <bgColor indexed="64"/>
      </patternFill>
    </fill>
    <fill>
      <patternFill patternType="solid">
        <fgColor indexed="62"/>
        <bgColor indexed="64"/>
      </patternFill>
    </fill>
    <fill>
      <patternFill patternType="solid">
        <fgColor indexed="40"/>
        <bgColor indexed="64"/>
      </patternFill>
    </fill>
    <fill>
      <patternFill patternType="solid">
        <fgColor indexed="4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bgColor indexed="64"/>
      </patternFill>
    </fill>
  </fills>
  <borders count="86">
    <border>
      <left/>
      <right/>
      <top/>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465">
    <xf numFmtId="0" fontId="0" fillId="0" borderId="0" xfId="0"/>
    <xf numFmtId="187" fontId="4" fillId="0" borderId="0" xfId="0" applyNumberFormat="1" applyFont="1"/>
    <xf numFmtId="0" fontId="4" fillId="0" borderId="0" xfId="0" applyFont="1" applyFill="1"/>
    <xf numFmtId="0" fontId="4" fillId="0" borderId="0" xfId="0" applyFont="1"/>
    <xf numFmtId="0" fontId="4" fillId="0" borderId="0" xfId="0" applyFont="1" applyAlignment="1">
      <alignment horizontal="center" vertical="center"/>
    </xf>
    <xf numFmtId="187" fontId="4" fillId="0" borderId="0" xfId="0" applyNumberFormat="1" applyFont="1" applyAlignment="1">
      <alignment horizontal="center" vertical="center"/>
    </xf>
    <xf numFmtId="187" fontId="4" fillId="0" borderId="0" xfId="0" applyNumberFormat="1" applyFont="1" applyBorder="1"/>
    <xf numFmtId="0" fontId="4" fillId="0" borderId="0" xfId="0" applyFont="1" applyAlignme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9" fillId="0" borderId="0" xfId="0" applyFont="1" applyAlignment="1">
      <alignment horizontal="right" vertical="center" shrinkToFit="1"/>
    </xf>
    <xf numFmtId="0" fontId="10" fillId="0" borderId="0" xfId="0" applyFont="1"/>
    <xf numFmtId="0" fontId="10"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87" fontId="3" fillId="0" borderId="5" xfId="0" applyNumberFormat="1" applyFont="1" applyBorder="1" applyAlignment="1">
      <alignment horizontal="right" vertical="center"/>
    </xf>
    <xf numFmtId="0" fontId="3" fillId="0" borderId="6" xfId="0" applyFont="1" applyBorder="1" applyAlignment="1">
      <alignment horizontal="center"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xf>
    <xf numFmtId="187" fontId="3" fillId="0" borderId="5" xfId="0" applyNumberFormat="1" applyFont="1" applyBorder="1" applyAlignment="1">
      <alignment horizontal="right" vertical="center" shrinkToFit="1"/>
    </xf>
    <xf numFmtId="179" fontId="5" fillId="0" borderId="0" xfId="0" applyNumberFormat="1" applyFont="1" applyBorder="1" applyAlignment="1">
      <alignment horizontal="center" vertical="center" shrinkToFit="1"/>
    </xf>
    <xf numFmtId="0" fontId="3" fillId="0" borderId="8" xfId="0" applyFont="1" applyBorder="1" applyAlignment="1">
      <alignment horizontal="righ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87" fontId="3" fillId="0" borderId="10" xfId="0" applyNumberFormat="1" applyFont="1" applyBorder="1" applyAlignment="1">
      <alignment horizontal="right" vertical="center"/>
    </xf>
    <xf numFmtId="179" fontId="5" fillId="0" borderId="11" xfId="0" applyNumberFormat="1" applyFont="1" applyBorder="1" applyAlignment="1">
      <alignment horizontal="center" vertical="center" shrinkToFit="1"/>
    </xf>
    <xf numFmtId="179" fontId="5" fillId="0" borderId="12" xfId="0" applyNumberFormat="1" applyFont="1" applyBorder="1" applyAlignment="1">
      <alignment horizontal="center" vertical="center" shrinkToFit="1"/>
    </xf>
    <xf numFmtId="179" fontId="5" fillId="0" borderId="13" xfId="0" applyNumberFormat="1" applyFont="1" applyBorder="1" applyAlignment="1">
      <alignment horizontal="center" vertical="center" shrinkToFit="1"/>
    </xf>
    <xf numFmtId="0" fontId="10" fillId="0" borderId="0" xfId="0" applyFont="1" applyAlignment="1">
      <alignment horizontal="right"/>
    </xf>
    <xf numFmtId="0" fontId="10" fillId="0" borderId="0" xfId="0" applyFont="1" applyAlignment="1">
      <alignment horizontal="center"/>
    </xf>
    <xf numFmtId="0" fontId="10" fillId="0" borderId="14" xfId="0" applyFont="1" applyBorder="1" applyAlignment="1">
      <alignment horizontal="center" vertical="center"/>
    </xf>
    <xf numFmtId="0" fontId="10" fillId="0" borderId="15" xfId="0" applyFont="1" applyBorder="1" applyAlignment="1">
      <alignment horizontal="right" vertical="center"/>
    </xf>
    <xf numFmtId="0" fontId="10" fillId="0" borderId="15" xfId="0" applyFont="1" applyBorder="1" applyAlignment="1">
      <alignment horizontal="center" vertical="center"/>
    </xf>
    <xf numFmtId="179" fontId="10" fillId="0" borderId="16" xfId="1" applyNumberFormat="1" applyFont="1" applyBorder="1" applyAlignment="1">
      <alignment horizontal="center" vertical="center" shrinkToFit="1"/>
    </xf>
    <xf numFmtId="187" fontId="10" fillId="0" borderId="17" xfId="1" applyNumberFormat="1" applyFont="1" applyBorder="1" applyAlignment="1">
      <alignment horizontal="right" vertical="center" shrinkToFit="1"/>
    </xf>
    <xf numFmtId="0" fontId="10" fillId="0" borderId="0" xfId="0" applyFont="1" applyAlignment="1">
      <alignment horizontal="right" vertical="center"/>
    </xf>
    <xf numFmtId="0" fontId="10" fillId="0" borderId="11" xfId="0" applyFont="1" applyBorder="1" applyAlignment="1">
      <alignment horizontal="center" vertical="center"/>
    </xf>
    <xf numFmtId="0" fontId="10" fillId="0" borderId="12" xfId="0" applyFont="1" applyBorder="1" applyAlignment="1">
      <alignment horizontal="right" vertical="center"/>
    </xf>
    <xf numFmtId="0" fontId="10" fillId="0" borderId="12" xfId="0" applyFont="1" applyBorder="1" applyAlignment="1">
      <alignment horizontal="center" vertical="center"/>
    </xf>
    <xf numFmtId="179" fontId="10" fillId="0" borderId="13" xfId="1" applyNumberFormat="1" applyFont="1" applyBorder="1" applyAlignment="1">
      <alignment horizontal="center" vertical="center" shrinkToFit="1"/>
    </xf>
    <xf numFmtId="187" fontId="10" fillId="0" borderId="18" xfId="1" applyNumberFormat="1" applyFont="1" applyBorder="1" applyAlignment="1">
      <alignment horizontal="right" vertical="center" shrinkToFit="1"/>
    </xf>
    <xf numFmtId="0" fontId="10" fillId="0" borderId="19" xfId="0" applyFont="1" applyBorder="1" applyAlignment="1">
      <alignment horizontal="center" vertical="center"/>
    </xf>
    <xf numFmtId="0" fontId="10" fillId="0" borderId="20" xfId="0" applyFont="1" applyBorder="1" applyAlignment="1">
      <alignment horizontal="right" vertical="center"/>
    </xf>
    <xf numFmtId="0" fontId="10" fillId="0" borderId="20" xfId="0" applyFont="1" applyBorder="1" applyAlignment="1">
      <alignment horizontal="center" vertical="center"/>
    </xf>
    <xf numFmtId="179" fontId="10" fillId="0" borderId="21" xfId="1" applyNumberFormat="1" applyFont="1" applyBorder="1" applyAlignment="1">
      <alignment horizontal="center" vertical="center" shrinkToFit="1"/>
    </xf>
    <xf numFmtId="187" fontId="10" fillId="0" borderId="22" xfId="1" applyNumberFormat="1" applyFont="1" applyBorder="1" applyAlignment="1">
      <alignment horizontal="right" vertical="center" shrinkToFit="1"/>
    </xf>
    <xf numFmtId="0" fontId="10" fillId="0" borderId="23" xfId="0" applyFont="1" applyBorder="1" applyAlignment="1">
      <alignment horizontal="center" vertical="center"/>
    </xf>
    <xf numFmtId="0" fontId="10" fillId="0" borderId="24" xfId="0" applyFont="1" applyBorder="1" applyAlignment="1">
      <alignment horizontal="right" vertical="center"/>
    </xf>
    <xf numFmtId="0" fontId="10" fillId="0" borderId="24" xfId="0" applyFont="1" applyBorder="1" applyAlignment="1">
      <alignment horizontal="center" vertical="center"/>
    </xf>
    <xf numFmtId="179" fontId="10" fillId="0" borderId="25" xfId="1" applyNumberFormat="1" applyFont="1" applyBorder="1" applyAlignment="1">
      <alignment horizontal="center" vertical="center" shrinkToFit="1"/>
    </xf>
    <xf numFmtId="187" fontId="10" fillId="0" borderId="26" xfId="1" applyNumberFormat="1" applyFont="1" applyBorder="1" applyAlignment="1">
      <alignment horizontal="right" vertical="center" shrinkToFit="1"/>
    </xf>
    <xf numFmtId="0" fontId="10" fillId="0" borderId="27" xfId="0" applyFont="1" applyBorder="1" applyAlignment="1">
      <alignment horizontal="center" vertical="center"/>
    </xf>
    <xf numFmtId="0" fontId="10" fillId="0" borderId="28" xfId="0" applyFont="1" applyBorder="1" applyAlignment="1">
      <alignment horizontal="right" vertical="center"/>
    </xf>
    <xf numFmtId="0" fontId="10" fillId="0" borderId="28" xfId="0" applyFont="1" applyBorder="1" applyAlignment="1">
      <alignment horizontal="center" vertical="center"/>
    </xf>
    <xf numFmtId="179" fontId="10" fillId="0" borderId="29" xfId="1" applyNumberFormat="1" applyFont="1" applyBorder="1" applyAlignment="1">
      <alignment horizontal="center" vertical="center" shrinkToFit="1"/>
    </xf>
    <xf numFmtId="0" fontId="10" fillId="0" borderId="30" xfId="0" applyFont="1" applyBorder="1"/>
    <xf numFmtId="0" fontId="10" fillId="0" borderId="21" xfId="0" applyFont="1" applyBorder="1" applyAlignment="1">
      <alignment horizontal="right" vertical="center"/>
    </xf>
    <xf numFmtId="0" fontId="10" fillId="0" borderId="31" xfId="0" applyFont="1" applyBorder="1" applyAlignment="1">
      <alignment horizontal="right" vertical="center"/>
    </xf>
    <xf numFmtId="0" fontId="10" fillId="0" borderId="21" xfId="0" applyFont="1" applyBorder="1" applyAlignment="1">
      <alignment horizontal="center" vertical="center"/>
    </xf>
    <xf numFmtId="0" fontId="10" fillId="0" borderId="32" xfId="0" applyFont="1" applyBorder="1" applyAlignment="1">
      <alignment horizontal="right" vertical="center"/>
    </xf>
    <xf numFmtId="0" fontId="10" fillId="0" borderId="33" xfId="0" applyFont="1" applyBorder="1" applyAlignment="1">
      <alignment horizontal="right" vertical="center"/>
    </xf>
    <xf numFmtId="0" fontId="10" fillId="0" borderId="32" xfId="0" applyFont="1" applyBorder="1" applyAlignment="1">
      <alignment horizontal="center" vertical="center"/>
    </xf>
    <xf numFmtId="187" fontId="10" fillId="0" borderId="34" xfId="1" applyNumberFormat="1" applyFont="1" applyBorder="1" applyAlignment="1">
      <alignment horizontal="right" vertical="center" shrinkToFit="1"/>
    </xf>
    <xf numFmtId="0" fontId="10" fillId="0" borderId="16" xfId="0" applyFont="1" applyBorder="1" applyAlignment="1">
      <alignment horizontal="center" vertical="center"/>
    </xf>
    <xf numFmtId="0" fontId="10" fillId="0" borderId="2" xfId="0" applyFont="1" applyBorder="1" applyAlignment="1">
      <alignment horizontal="center" vertical="center"/>
    </xf>
    <xf numFmtId="187" fontId="10" fillId="0" borderId="5" xfId="1" applyNumberFormat="1" applyFont="1" applyBorder="1" applyAlignment="1">
      <alignment horizontal="right" vertical="center" shrinkToFit="1"/>
    </xf>
    <xf numFmtId="0" fontId="10" fillId="3" borderId="19" xfId="0" applyFont="1" applyFill="1" applyBorder="1" applyAlignment="1">
      <alignment horizontal="center" vertical="center"/>
    </xf>
    <xf numFmtId="0" fontId="10" fillId="3" borderId="29" xfId="0" applyFont="1" applyFill="1" applyBorder="1" applyAlignment="1">
      <alignment horizontal="center" vertical="center"/>
    </xf>
    <xf numFmtId="187" fontId="10" fillId="3" borderId="35" xfId="1" applyNumberFormat="1" applyFont="1" applyFill="1" applyBorder="1" applyAlignment="1">
      <alignment horizontal="right" vertical="center" shrinkToFit="1"/>
    </xf>
    <xf numFmtId="187" fontId="10" fillId="3" borderId="22" xfId="1" applyNumberFormat="1" applyFont="1" applyFill="1" applyBorder="1" applyAlignment="1">
      <alignment horizontal="right" vertical="center" shrinkToFit="1"/>
    </xf>
    <xf numFmtId="0" fontId="10" fillId="3" borderId="12" xfId="0" applyFont="1" applyFill="1" applyBorder="1" applyAlignment="1">
      <alignment horizontal="right" vertical="center"/>
    </xf>
    <xf numFmtId="0" fontId="10" fillId="3" borderId="12" xfId="0" applyFont="1" applyFill="1" applyBorder="1" applyAlignment="1">
      <alignment horizontal="center" vertical="center"/>
    </xf>
    <xf numFmtId="179" fontId="10" fillId="3" borderId="13" xfId="1" applyNumberFormat="1" applyFont="1" applyFill="1" applyBorder="1" applyAlignment="1">
      <alignment horizontal="center" vertical="center" shrinkToFit="1"/>
    </xf>
    <xf numFmtId="0" fontId="10" fillId="3" borderId="28" xfId="0" applyFont="1" applyFill="1" applyBorder="1" applyAlignment="1">
      <alignment horizontal="right" vertical="center"/>
    </xf>
    <xf numFmtId="0" fontId="10" fillId="3" borderId="28" xfId="0" applyFont="1" applyFill="1" applyBorder="1" applyAlignment="1">
      <alignment horizontal="center" vertical="center"/>
    </xf>
    <xf numFmtId="179" fontId="10" fillId="3" borderId="29" xfId="1" applyNumberFormat="1" applyFont="1" applyFill="1" applyBorder="1" applyAlignment="1">
      <alignment horizontal="center" vertical="center" shrinkToFit="1"/>
    </xf>
    <xf numFmtId="0" fontId="10" fillId="3" borderId="0" xfId="0" applyFont="1" applyFill="1"/>
    <xf numFmtId="179" fontId="10" fillId="3" borderId="0" xfId="1" applyNumberFormat="1" applyFont="1" applyFill="1" applyBorder="1" applyAlignment="1">
      <alignment horizontal="center"/>
    </xf>
    <xf numFmtId="0" fontId="10" fillId="4" borderId="0" xfId="0" applyFont="1" applyFill="1"/>
    <xf numFmtId="0" fontId="3" fillId="4" borderId="0" xfId="0" applyFont="1" applyFill="1"/>
    <xf numFmtId="0" fontId="6" fillId="4" borderId="2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6" xfId="0" applyFont="1" applyFill="1" applyBorder="1" applyAlignment="1">
      <alignment horizontal="center" vertical="center"/>
    </xf>
    <xf numFmtId="3" fontId="10" fillId="4" borderId="27" xfId="0" applyNumberFormat="1" applyFont="1" applyFill="1" applyBorder="1" applyAlignment="1">
      <alignment shrinkToFit="1"/>
    </xf>
    <xf numFmtId="3" fontId="10" fillId="4" borderId="28" xfId="0" applyNumberFormat="1" applyFont="1" applyFill="1" applyBorder="1" applyAlignment="1">
      <alignment shrinkToFit="1"/>
    </xf>
    <xf numFmtId="3" fontId="10" fillId="4" borderId="37" xfId="0" applyNumberFormat="1" applyFont="1" applyFill="1" applyBorder="1" applyAlignment="1">
      <alignment shrinkToFit="1"/>
    </xf>
    <xf numFmtId="3" fontId="10" fillId="4" borderId="7" xfId="0" applyNumberFormat="1" applyFont="1" applyFill="1" applyBorder="1"/>
    <xf numFmtId="3" fontId="10" fillId="4" borderId="30" xfId="0" applyNumberFormat="1" applyFont="1" applyFill="1" applyBorder="1"/>
    <xf numFmtId="3" fontId="10" fillId="4" borderId="38" xfId="0" applyNumberFormat="1" applyFont="1" applyFill="1" applyBorder="1"/>
    <xf numFmtId="0" fontId="10" fillId="4" borderId="7" xfId="0" applyFont="1" applyFill="1" applyBorder="1"/>
    <xf numFmtId="179" fontId="10" fillId="4" borderId="30" xfId="1" applyNumberFormat="1" applyFont="1" applyFill="1" applyBorder="1"/>
    <xf numFmtId="0" fontId="10" fillId="4" borderId="30" xfId="0" applyFont="1" applyFill="1" applyBorder="1"/>
    <xf numFmtId="179" fontId="10" fillId="4" borderId="38" xfId="1" applyNumberFormat="1" applyFont="1" applyFill="1" applyBorder="1"/>
    <xf numFmtId="3" fontId="10" fillId="4" borderId="39" xfId="0" applyNumberFormat="1" applyFont="1" applyFill="1" applyBorder="1" applyAlignment="1">
      <alignment shrinkToFit="1"/>
    </xf>
    <xf numFmtId="3" fontId="10" fillId="4" borderId="40" xfId="0" applyNumberFormat="1" applyFont="1" applyFill="1" applyBorder="1" applyAlignment="1">
      <alignment shrinkToFit="1"/>
    </xf>
    <xf numFmtId="3" fontId="10" fillId="4" borderId="7" xfId="0" applyNumberFormat="1" applyFont="1" applyFill="1" applyBorder="1" applyAlignment="1">
      <alignment shrinkToFit="1"/>
    </xf>
    <xf numFmtId="3" fontId="10" fillId="4" borderId="5" xfId="0" applyNumberFormat="1" applyFont="1" applyFill="1" applyBorder="1" applyAlignment="1">
      <alignment shrinkToFit="1"/>
    </xf>
    <xf numFmtId="3" fontId="10" fillId="4" borderId="30" xfId="0" applyNumberFormat="1" applyFont="1" applyFill="1" applyBorder="1" applyAlignment="1">
      <alignment shrinkToFit="1"/>
    </xf>
    <xf numFmtId="3" fontId="10" fillId="4" borderId="0" xfId="0" applyNumberFormat="1" applyFont="1" applyFill="1" applyBorder="1" applyAlignment="1">
      <alignment shrinkToFit="1"/>
    </xf>
    <xf numFmtId="0" fontId="10" fillId="4" borderId="0" xfId="0" applyFont="1" applyFill="1" applyBorder="1"/>
    <xf numFmtId="0" fontId="6" fillId="4" borderId="0" xfId="0" applyFont="1" applyFill="1" applyBorder="1" applyAlignment="1">
      <alignment horizontal="center" vertical="center"/>
    </xf>
    <xf numFmtId="0" fontId="6" fillId="0" borderId="0" xfId="0" applyFont="1" applyAlignment="1">
      <alignment horizontal="center" vertical="center" wrapText="1"/>
    </xf>
    <xf numFmtId="0" fontId="10" fillId="0" borderId="30" xfId="0" applyFont="1" applyBorder="1" applyAlignment="1">
      <alignment horizontal="center"/>
    </xf>
    <xf numFmtId="0" fontId="10" fillId="0" borderId="42" xfId="0" applyFont="1" applyBorder="1" applyAlignment="1">
      <alignment horizontal="center" vertical="center" wrapText="1"/>
    </xf>
    <xf numFmtId="0" fontId="10" fillId="0" borderId="43" xfId="0" applyFont="1" applyBorder="1" applyAlignment="1">
      <alignment horizontal="center"/>
    </xf>
    <xf numFmtId="0" fontId="10" fillId="0" borderId="14" xfId="0" applyFont="1" applyBorder="1" applyAlignment="1">
      <alignment horizontal="center" vertical="center" wrapText="1"/>
    </xf>
    <xf numFmtId="0" fontId="10" fillId="0" borderId="15" xfId="0" applyFont="1" applyBorder="1" applyAlignment="1">
      <alignment horizontal="center"/>
    </xf>
    <xf numFmtId="0" fontId="10" fillId="0" borderId="30" xfId="0" applyFont="1" applyBorder="1" applyAlignment="1">
      <alignment horizontal="right" vertical="center" wrapText="1"/>
    </xf>
    <xf numFmtId="0" fontId="10" fillId="0" borderId="30" xfId="0" applyFont="1" applyBorder="1" applyAlignment="1">
      <alignment horizontal="center" vertical="center" wrapText="1"/>
    </xf>
    <xf numFmtId="179" fontId="10" fillId="0" borderId="30" xfId="0" applyNumberFormat="1" applyFont="1" applyBorder="1"/>
    <xf numFmtId="179" fontId="10" fillId="0" borderId="30" xfId="1" applyNumberFormat="1" applyFont="1" applyBorder="1"/>
    <xf numFmtId="0" fontId="10" fillId="4" borderId="44" xfId="0" applyFont="1" applyFill="1" applyBorder="1" applyAlignment="1">
      <alignment horizontal="right" vertical="center" wrapText="1"/>
    </xf>
    <xf numFmtId="179" fontId="10" fillId="4" borderId="45" xfId="1" applyNumberFormat="1" applyFont="1" applyFill="1" applyBorder="1" applyAlignment="1">
      <alignment horizontal="center" vertical="center" wrapText="1"/>
    </xf>
    <xf numFmtId="0" fontId="10" fillId="4" borderId="45" xfId="0" applyFont="1" applyFill="1" applyBorder="1" applyAlignment="1">
      <alignment horizontal="center"/>
    </xf>
    <xf numFmtId="0" fontId="10" fillId="4" borderId="47" xfId="0" applyFont="1" applyFill="1" applyBorder="1" applyAlignment="1">
      <alignment horizontal="right" vertical="center" wrapText="1"/>
    </xf>
    <xf numFmtId="179" fontId="10" fillId="4" borderId="48" xfId="1" applyNumberFormat="1" applyFont="1" applyFill="1" applyBorder="1" applyAlignment="1">
      <alignment horizontal="center" vertical="center" wrapText="1"/>
    </xf>
    <xf numFmtId="0" fontId="10" fillId="4" borderId="48" xfId="0" applyFont="1" applyFill="1" applyBorder="1" applyAlignment="1">
      <alignment horizontal="center"/>
    </xf>
    <xf numFmtId="0" fontId="10" fillId="4" borderId="49" xfId="0" applyFont="1" applyFill="1" applyBorder="1" applyAlignment="1">
      <alignment horizontal="right" vertical="center" wrapText="1"/>
    </xf>
    <xf numFmtId="0" fontId="10" fillId="4" borderId="50" xfId="0" applyFont="1" applyFill="1" applyBorder="1" applyAlignment="1">
      <alignment horizontal="center"/>
    </xf>
    <xf numFmtId="179" fontId="10" fillId="3" borderId="0" xfId="0" applyNumberFormat="1" applyFont="1" applyFill="1" applyBorder="1" applyAlignment="1">
      <alignment horizontal="center"/>
    </xf>
    <xf numFmtId="0" fontId="4" fillId="5" borderId="0" xfId="0" applyFont="1" applyFill="1"/>
    <xf numFmtId="0" fontId="14" fillId="6" borderId="0" xfId="0" applyFont="1" applyFill="1"/>
    <xf numFmtId="187" fontId="4" fillId="7" borderId="0" xfId="0" applyNumberFormat="1" applyFont="1" applyFill="1" applyAlignment="1">
      <alignment horizontal="center" vertical="center"/>
    </xf>
    <xf numFmtId="187" fontId="14" fillId="8" borderId="0" xfId="0" applyNumberFormat="1" applyFont="1" applyFill="1"/>
    <xf numFmtId="0" fontId="15" fillId="9" borderId="51" xfId="0" applyFont="1" applyFill="1" applyBorder="1" applyAlignment="1">
      <alignment horizontal="right" vertical="center" shrinkToFit="1"/>
    </xf>
    <xf numFmtId="0" fontId="15" fillId="9" borderId="1" xfId="0" applyFont="1" applyFill="1" applyBorder="1" applyAlignment="1">
      <alignment horizontal="right" vertical="center" shrinkToFit="1" readingOrder="2"/>
    </xf>
    <xf numFmtId="0" fontId="15" fillId="9" borderId="1" xfId="0" applyFont="1" applyFill="1" applyBorder="1" applyAlignment="1">
      <alignment vertical="center" shrinkToFit="1"/>
    </xf>
    <xf numFmtId="0" fontId="15" fillId="9" borderId="1" xfId="0" applyFont="1" applyFill="1" applyBorder="1" applyAlignment="1">
      <alignment horizontal="right" vertical="center" shrinkToFit="1"/>
    </xf>
    <xf numFmtId="0" fontId="9" fillId="0" borderId="0" xfId="0" applyFont="1" applyBorder="1" applyAlignment="1">
      <alignment horizontal="right" vertical="center" shrinkToFit="1"/>
    </xf>
    <xf numFmtId="0" fontId="6" fillId="10" borderId="52" xfId="0" applyFont="1" applyFill="1" applyBorder="1" applyAlignment="1">
      <alignment horizontal="right"/>
    </xf>
    <xf numFmtId="0" fontId="6" fillId="10" borderId="53" xfId="0" applyFont="1" applyFill="1" applyBorder="1" applyAlignment="1">
      <alignment horizontal="right"/>
    </xf>
    <xf numFmtId="0" fontId="16" fillId="11" borderId="54" xfId="0" applyFont="1" applyFill="1" applyBorder="1" applyAlignment="1">
      <alignment horizontal="center"/>
    </xf>
    <xf numFmtId="179" fontId="16" fillId="11" borderId="55" xfId="0" applyNumberFormat="1" applyFont="1" applyFill="1" applyBorder="1"/>
    <xf numFmtId="0" fontId="17" fillId="6" borderId="56" xfId="0" applyFont="1" applyFill="1" applyBorder="1" applyAlignment="1">
      <alignment horizontal="center" vertical="center" wrapText="1"/>
    </xf>
    <xf numFmtId="0" fontId="17" fillId="6" borderId="6" xfId="0" applyFont="1" applyFill="1" applyBorder="1" applyAlignment="1">
      <alignment horizontal="center" vertical="center" wrapText="1" shrinkToFit="1"/>
    </xf>
    <xf numFmtId="0" fontId="17" fillId="6" borderId="8" xfId="0" applyFont="1" applyFill="1" applyBorder="1" applyAlignment="1">
      <alignment horizontal="center" vertical="center" wrapText="1" shrinkToFit="1"/>
    </xf>
    <xf numFmtId="0" fontId="17" fillId="6" borderId="57" xfId="0" applyFont="1" applyFill="1" applyBorder="1" applyAlignment="1">
      <alignment horizontal="center" vertical="center" wrapText="1" shrinkToFit="1"/>
    </xf>
    <xf numFmtId="0" fontId="17" fillId="6" borderId="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57"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0" fillId="12" borderId="58" xfId="0" applyFont="1" applyFill="1" applyBorder="1" applyAlignment="1">
      <alignment horizontal="right" vertical="center" wrapText="1"/>
    </xf>
    <xf numFmtId="0" fontId="10" fillId="12" borderId="59" xfId="0" applyFont="1" applyFill="1" applyBorder="1" applyAlignment="1">
      <alignment horizontal="right" vertical="center" wrapText="1"/>
    </xf>
    <xf numFmtId="0" fontId="16" fillId="6" borderId="59" xfId="0" applyFont="1" applyFill="1" applyBorder="1" applyAlignment="1">
      <alignment horizontal="right"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60" xfId="0" applyFont="1" applyFill="1" applyBorder="1" applyAlignment="1">
      <alignment horizontal="center" vertical="center" wrapText="1"/>
    </xf>
    <xf numFmtId="0" fontId="16" fillId="6" borderId="58" xfId="0" applyFont="1" applyFill="1" applyBorder="1" applyAlignment="1">
      <alignment horizontal="right" vertical="center" wrapText="1"/>
    </xf>
    <xf numFmtId="0" fontId="16" fillId="6" borderId="42" xfId="0" applyFont="1" applyFill="1" applyBorder="1" applyAlignment="1">
      <alignment horizontal="center" vertical="center" wrapText="1"/>
    </xf>
    <xf numFmtId="0" fontId="16" fillId="6" borderId="43" xfId="0" applyFont="1" applyFill="1" applyBorder="1" applyAlignment="1">
      <alignment horizontal="center"/>
    </xf>
    <xf numFmtId="0" fontId="16" fillId="6" borderId="61" xfId="0" applyFont="1" applyFill="1" applyBorder="1" applyAlignment="1">
      <alignment horizontal="center"/>
    </xf>
    <xf numFmtId="0" fontId="16" fillId="6" borderId="3" xfId="0" applyFont="1" applyFill="1" applyBorder="1" applyAlignment="1">
      <alignment horizontal="center"/>
    </xf>
    <xf numFmtId="0" fontId="16" fillId="6" borderId="60" xfId="0" applyFont="1" applyFill="1" applyBorder="1" applyAlignment="1">
      <alignment horizontal="center"/>
    </xf>
    <xf numFmtId="179" fontId="16" fillId="6" borderId="5" xfId="0" applyNumberFormat="1" applyFont="1" applyFill="1" applyBorder="1"/>
    <xf numFmtId="187" fontId="19" fillId="13" borderId="26" xfId="0" applyNumberFormat="1" applyFont="1" applyFill="1" applyBorder="1" applyAlignment="1">
      <alignment horizontal="right" vertical="center" shrinkToFit="1"/>
    </xf>
    <xf numFmtId="187" fontId="19" fillId="13" borderId="17" xfId="0" applyNumberFormat="1" applyFont="1" applyFill="1" applyBorder="1" applyAlignment="1">
      <alignment horizontal="right" vertical="center" shrinkToFit="1"/>
    </xf>
    <xf numFmtId="187" fontId="19" fillId="13" borderId="5" xfId="0" applyNumberFormat="1" applyFont="1" applyFill="1" applyBorder="1" applyAlignment="1">
      <alignment horizontal="right" vertical="center" shrinkToFit="1"/>
    </xf>
    <xf numFmtId="187" fontId="19" fillId="13" borderId="17" xfId="0" applyNumberFormat="1" applyFont="1" applyFill="1" applyBorder="1" applyAlignment="1">
      <alignment horizontal="right" vertical="center"/>
    </xf>
    <xf numFmtId="187" fontId="19" fillId="13" borderId="5" xfId="0" applyNumberFormat="1" applyFont="1" applyFill="1" applyBorder="1" applyAlignment="1">
      <alignment horizontal="right" vertical="center"/>
    </xf>
    <xf numFmtId="3" fontId="8" fillId="0" borderId="0" xfId="0" applyNumberFormat="1" applyFont="1" applyAlignment="1">
      <alignment horizontal="center"/>
    </xf>
    <xf numFmtId="3" fontId="8" fillId="3" borderId="20" xfId="0" applyNumberFormat="1" applyFont="1" applyFill="1" applyBorder="1" applyAlignment="1">
      <alignment horizontal="center" vertical="center"/>
    </xf>
    <xf numFmtId="3" fontId="8" fillId="15" borderId="20" xfId="0" applyNumberFormat="1" applyFont="1" applyFill="1" applyBorder="1" applyAlignment="1">
      <alignment horizontal="center" vertical="center"/>
    </xf>
    <xf numFmtId="3" fontId="8" fillId="3" borderId="20" xfId="0" applyNumberFormat="1" applyFont="1" applyFill="1" applyBorder="1" applyAlignment="1">
      <alignment horizontal="center"/>
    </xf>
    <xf numFmtId="3" fontId="8" fillId="0" borderId="20" xfId="0" applyNumberFormat="1" applyFont="1" applyBorder="1" applyAlignment="1">
      <alignment horizontal="center" vertical="center"/>
    </xf>
    <xf numFmtId="0" fontId="21" fillId="11" borderId="62" xfId="0" applyFont="1" applyFill="1" applyBorder="1" applyAlignment="1">
      <alignment horizontal="center" vertical="center"/>
    </xf>
    <xf numFmtId="0" fontId="21" fillId="11" borderId="63" xfId="0" applyFont="1" applyFill="1" applyBorder="1" applyAlignment="1">
      <alignment horizontal="center" vertical="center"/>
    </xf>
    <xf numFmtId="0" fontId="21" fillId="11" borderId="64" xfId="0" applyFont="1" applyFill="1" applyBorder="1" applyAlignment="1">
      <alignment horizontal="center" vertical="center"/>
    </xf>
    <xf numFmtId="0" fontId="21" fillId="11" borderId="10" xfId="0" applyFont="1" applyFill="1" applyBorder="1" applyAlignment="1">
      <alignment horizontal="center" vertical="center"/>
    </xf>
    <xf numFmtId="179" fontId="10" fillId="10" borderId="20" xfId="1" applyNumberFormat="1" applyFont="1" applyFill="1" applyBorder="1"/>
    <xf numFmtId="179" fontId="10" fillId="10" borderId="20" xfId="0" applyNumberFormat="1" applyFont="1" applyFill="1" applyBorder="1"/>
    <xf numFmtId="179" fontId="10" fillId="4" borderId="5" xfId="1" applyNumberFormat="1" applyFont="1" applyFill="1" applyBorder="1"/>
    <xf numFmtId="179" fontId="10" fillId="4" borderId="7" xfId="1" applyNumberFormat="1" applyFont="1" applyFill="1" applyBorder="1"/>
    <xf numFmtId="179" fontId="10" fillId="4" borderId="7" xfId="0" applyNumberFormat="1" applyFont="1" applyFill="1" applyBorder="1"/>
    <xf numFmtId="0" fontId="10" fillId="6" borderId="0" xfId="0" applyFont="1" applyFill="1"/>
    <xf numFmtId="0" fontId="22" fillId="6" borderId="0" xfId="0" applyFont="1" applyFill="1"/>
    <xf numFmtId="0" fontId="23" fillId="6" borderId="0" xfId="0" applyFont="1" applyFill="1"/>
    <xf numFmtId="0" fontId="22" fillId="6" borderId="0" xfId="0" applyFont="1" applyFill="1" applyAlignment="1">
      <alignment horizontal="center"/>
    </xf>
    <xf numFmtId="0" fontId="22" fillId="6" borderId="30" xfId="0" applyFont="1" applyFill="1" applyBorder="1" applyAlignment="1"/>
    <xf numFmtId="0" fontId="22" fillId="6" borderId="30" xfId="0" applyFont="1" applyFill="1" applyBorder="1" applyAlignment="1">
      <alignment horizontal="right" vertical="center"/>
    </xf>
    <xf numFmtId="0" fontId="21" fillId="11" borderId="5" xfId="0" applyFont="1" applyFill="1" applyBorder="1" applyAlignment="1">
      <alignment horizontal="center" vertical="center"/>
    </xf>
    <xf numFmtId="0" fontId="10" fillId="10" borderId="58" xfId="0" applyFont="1" applyFill="1" applyBorder="1" applyAlignment="1">
      <alignment horizontal="center" vertical="center"/>
    </xf>
    <xf numFmtId="0" fontId="24" fillId="3" borderId="0" xfId="0" applyFont="1" applyFill="1" applyAlignment="1">
      <alignment horizontal="center"/>
    </xf>
    <xf numFmtId="0" fontId="16" fillId="11" borderId="30" xfId="0" applyFont="1" applyFill="1" applyBorder="1" applyAlignment="1">
      <alignment horizontal="center"/>
    </xf>
    <xf numFmtId="179" fontId="16" fillId="11" borderId="38" xfId="0" applyNumberFormat="1" applyFont="1" applyFill="1" applyBorder="1"/>
    <xf numFmtId="0" fontId="21" fillId="11" borderId="7" xfId="0" applyFont="1" applyFill="1" applyBorder="1" applyAlignment="1">
      <alignment vertical="center"/>
    </xf>
    <xf numFmtId="0" fontId="21" fillId="11" borderId="65" xfId="0" applyFont="1" applyFill="1" applyBorder="1" applyAlignment="1">
      <alignment vertical="center"/>
    </xf>
    <xf numFmtId="179" fontId="16" fillId="11" borderId="66" xfId="1" applyNumberFormat="1" applyFont="1" applyFill="1" applyBorder="1" applyAlignment="1">
      <alignment horizontal="right" vertical="center"/>
    </xf>
    <xf numFmtId="179" fontId="21" fillId="11" borderId="66" xfId="1" applyNumberFormat="1" applyFont="1" applyFill="1" applyBorder="1"/>
    <xf numFmtId="179" fontId="21" fillId="11" borderId="3" xfId="1" applyNumberFormat="1" applyFont="1" applyFill="1" applyBorder="1"/>
    <xf numFmtId="179" fontId="21" fillId="11" borderId="4" xfId="1" applyNumberFormat="1" applyFont="1" applyFill="1" applyBorder="1"/>
    <xf numFmtId="179" fontId="21" fillId="11" borderId="5" xfId="1" applyNumberFormat="1" applyFont="1" applyFill="1" applyBorder="1"/>
    <xf numFmtId="3" fontId="8" fillId="0" borderId="28" xfId="0" applyNumberFormat="1" applyFont="1" applyBorder="1" applyAlignment="1">
      <alignment horizontal="center" vertical="center"/>
    </xf>
    <xf numFmtId="3" fontId="12" fillId="3" borderId="18" xfId="0" applyNumberFormat="1" applyFont="1" applyFill="1" applyBorder="1" applyAlignment="1">
      <alignment horizontal="center"/>
    </xf>
    <xf numFmtId="3" fontId="12" fillId="3" borderId="22" xfId="0" applyNumberFormat="1" applyFont="1" applyFill="1" applyBorder="1" applyAlignment="1">
      <alignment horizontal="center"/>
    </xf>
    <xf numFmtId="3" fontId="8" fillId="3" borderId="67" xfId="0" applyNumberFormat="1" applyFont="1" applyFill="1" applyBorder="1" applyAlignment="1">
      <alignment horizontal="center" vertical="center"/>
    </xf>
    <xf numFmtId="3" fontId="8" fillId="0" borderId="67" xfId="0" applyNumberFormat="1" applyFont="1" applyBorder="1" applyAlignment="1">
      <alignment horizontal="center" vertical="center"/>
    </xf>
    <xf numFmtId="3" fontId="4" fillId="0" borderId="0" xfId="0" applyNumberFormat="1" applyFont="1"/>
    <xf numFmtId="0" fontId="4" fillId="0" borderId="20" xfId="0" applyFont="1" applyBorder="1"/>
    <xf numFmtId="0" fontId="10" fillId="0" borderId="20" xfId="0" applyFont="1" applyBorder="1"/>
    <xf numFmtId="187" fontId="14" fillId="16" borderId="68" xfId="0" applyNumberFormat="1" applyFont="1" applyFill="1" applyBorder="1"/>
    <xf numFmtId="0" fontId="4" fillId="16" borderId="68" xfId="0" applyFont="1" applyFill="1" applyBorder="1"/>
    <xf numFmtId="0" fontId="9" fillId="0" borderId="20" xfId="0" applyFont="1" applyBorder="1" applyAlignment="1">
      <alignment vertical="center" shrinkToFit="1"/>
    </xf>
    <xf numFmtId="0" fontId="9" fillId="0" borderId="20" xfId="0" applyFont="1" applyBorder="1" applyAlignment="1">
      <alignment vertical="center"/>
    </xf>
    <xf numFmtId="187" fontId="9" fillId="0" borderId="20" xfId="0" applyNumberFormat="1" applyFont="1" applyBorder="1" applyAlignment="1">
      <alignment horizontal="center" vertical="center"/>
    </xf>
    <xf numFmtId="0" fontId="26" fillId="8" borderId="20" xfId="0" applyFont="1" applyFill="1" applyBorder="1" applyAlignment="1">
      <alignment horizontal="center" vertical="center"/>
    </xf>
    <xf numFmtId="187" fontId="26" fillId="8" borderId="20" xfId="0" applyNumberFormat="1" applyFont="1" applyFill="1" applyBorder="1" applyAlignment="1">
      <alignment horizontal="center" vertical="center"/>
    </xf>
    <xf numFmtId="0" fontId="3" fillId="0" borderId="20" xfId="0" applyFont="1" applyBorder="1" applyAlignment="1">
      <alignment horizontal="center" vertical="center"/>
    </xf>
    <xf numFmtId="0" fontId="15" fillId="8" borderId="20" xfId="0" applyFont="1" applyFill="1" applyBorder="1" applyAlignment="1">
      <alignment horizontal="left" vertical="center"/>
    </xf>
    <xf numFmtId="187" fontId="15" fillId="8" borderId="20" xfId="0" applyNumberFormat="1" applyFont="1" applyFill="1" applyBorder="1" applyAlignment="1">
      <alignment horizontal="center" vertical="center"/>
    </xf>
    <xf numFmtId="0" fontId="4" fillId="0" borderId="20" xfId="0" applyFont="1" applyBorder="1" applyAlignment="1">
      <alignment horizontal="center" vertical="center"/>
    </xf>
    <xf numFmtId="0" fontId="26" fillId="17" borderId="20" xfId="0" applyFont="1" applyFill="1" applyBorder="1" applyAlignment="1">
      <alignment horizontal="center" vertical="center" readingOrder="2"/>
    </xf>
    <xf numFmtId="187" fontId="26" fillId="17" borderId="20" xfId="0" applyNumberFormat="1" applyFont="1" applyFill="1" applyBorder="1" applyAlignment="1">
      <alignment horizontal="center" vertical="center" readingOrder="2"/>
    </xf>
    <xf numFmtId="0" fontId="26" fillId="18" borderId="20" xfId="0" applyFont="1" applyFill="1" applyBorder="1" applyAlignment="1">
      <alignment horizontal="center" vertical="center" shrinkToFit="1"/>
    </xf>
    <xf numFmtId="187" fontId="26" fillId="18" borderId="20" xfId="0" applyNumberFormat="1" applyFont="1" applyFill="1" applyBorder="1" applyAlignment="1">
      <alignment horizontal="center" vertical="center"/>
    </xf>
    <xf numFmtId="0" fontId="26" fillId="18" borderId="20" xfId="0" applyFont="1" applyFill="1" applyBorder="1" applyAlignment="1">
      <alignment horizontal="center" vertical="center"/>
    </xf>
    <xf numFmtId="187" fontId="23" fillId="18" borderId="20" xfId="0" applyNumberFormat="1" applyFont="1" applyFill="1" applyBorder="1" applyAlignment="1">
      <alignment horizontal="center" vertical="center"/>
    </xf>
    <xf numFmtId="0" fontId="23" fillId="18" borderId="20" xfId="0" applyFont="1" applyFill="1" applyBorder="1"/>
    <xf numFmtId="0" fontId="26" fillId="17" borderId="20" xfId="0" applyFont="1" applyFill="1" applyBorder="1" applyAlignment="1">
      <alignment horizontal="center" vertical="center"/>
    </xf>
    <xf numFmtId="187" fontId="23" fillId="17" borderId="20" xfId="0" applyNumberFormat="1" applyFont="1" applyFill="1" applyBorder="1" applyAlignment="1">
      <alignment horizontal="center" vertical="center"/>
    </xf>
    <xf numFmtId="0" fontId="10" fillId="19" borderId="20" xfId="0" applyFont="1" applyFill="1" applyBorder="1"/>
    <xf numFmtId="187" fontId="10" fillId="19" borderId="20" xfId="0" applyNumberFormat="1" applyFont="1" applyFill="1" applyBorder="1"/>
    <xf numFmtId="0" fontId="15" fillId="9" borderId="1" xfId="0" applyFont="1" applyFill="1" applyBorder="1" applyAlignment="1">
      <alignment vertical="center"/>
    </xf>
    <xf numFmtId="169" fontId="9" fillId="5" borderId="20" xfId="0" applyNumberFormat="1" applyFont="1" applyFill="1" applyBorder="1" applyAlignment="1">
      <alignment horizontal="right" vertical="center" shrinkToFit="1"/>
    </xf>
    <xf numFmtId="187" fontId="9" fillId="5" borderId="20" xfId="0" applyNumberFormat="1" applyFont="1" applyFill="1" applyBorder="1" applyAlignment="1">
      <alignment horizontal="center" vertical="center"/>
    </xf>
    <xf numFmtId="0" fontId="4" fillId="5" borderId="20" xfId="0" applyFont="1" applyFill="1" applyBorder="1"/>
    <xf numFmtId="0" fontId="9" fillId="12" borderId="20" xfId="0" applyFont="1" applyFill="1" applyBorder="1" applyAlignment="1">
      <alignment vertical="center" shrinkToFit="1"/>
    </xf>
    <xf numFmtId="187" fontId="9" fillId="12" borderId="20" xfId="0" applyNumberFormat="1" applyFont="1" applyFill="1" applyBorder="1" applyAlignment="1">
      <alignment horizontal="center" vertical="center"/>
    </xf>
    <xf numFmtId="0" fontId="4" fillId="12" borderId="20" xfId="0" applyFont="1" applyFill="1" applyBorder="1"/>
    <xf numFmtId="0" fontId="27" fillId="12" borderId="20" xfId="0" applyFont="1" applyFill="1" applyBorder="1" applyAlignment="1">
      <alignment horizontal="right" vertical="center"/>
    </xf>
    <xf numFmtId="187" fontId="27" fillId="12" borderId="20" xfId="0" applyNumberFormat="1" applyFont="1" applyFill="1" applyBorder="1" applyAlignment="1">
      <alignment horizontal="center" vertical="center"/>
    </xf>
    <xf numFmtId="0" fontId="27" fillId="12" borderId="20" xfId="0" applyFont="1" applyFill="1" applyBorder="1" applyAlignment="1">
      <alignment vertical="center"/>
    </xf>
    <xf numFmtId="187" fontId="4" fillId="12" borderId="20" xfId="0" applyNumberFormat="1" applyFont="1" applyFill="1" applyBorder="1" applyAlignment="1">
      <alignment horizontal="center" vertical="center"/>
    </xf>
    <xf numFmtId="0" fontId="9" fillId="12" borderId="20" xfId="0" applyFont="1" applyFill="1" applyBorder="1" applyAlignment="1">
      <alignment vertical="center"/>
    </xf>
    <xf numFmtId="0" fontId="5" fillId="19" borderId="20" xfId="0" applyFont="1" applyFill="1" applyBorder="1" applyAlignment="1">
      <alignment horizontal="right" vertical="center" shrinkToFit="1"/>
    </xf>
    <xf numFmtId="0" fontId="5" fillId="19" borderId="20" xfId="0" applyFont="1" applyFill="1" applyBorder="1"/>
    <xf numFmtId="0" fontId="9" fillId="19" borderId="20" xfId="0" applyFont="1" applyFill="1" applyBorder="1" applyAlignment="1">
      <alignment horizontal="right" vertical="center" shrinkToFit="1"/>
    </xf>
    <xf numFmtId="0" fontId="4" fillId="19" borderId="20" xfId="0" applyFont="1" applyFill="1" applyBorder="1"/>
    <xf numFmtId="3" fontId="9" fillId="19" borderId="20" xfId="0" applyNumberFormat="1" applyFont="1" applyFill="1" applyBorder="1" applyAlignment="1">
      <alignment horizontal="right" vertical="center" shrinkToFit="1"/>
    </xf>
    <xf numFmtId="3" fontId="4" fillId="19" borderId="20" xfId="0" applyNumberFormat="1" applyFont="1" applyFill="1" applyBorder="1"/>
    <xf numFmtId="187" fontId="5" fillId="19" borderId="20" xfId="0" applyNumberFormat="1" applyFont="1" applyFill="1" applyBorder="1"/>
    <xf numFmtId="187" fontId="14" fillId="16" borderId="0" xfId="0" applyNumberFormat="1" applyFont="1" applyFill="1" applyBorder="1"/>
    <xf numFmtId="0" fontId="4" fillId="16" borderId="0" xfId="0" applyFont="1" applyFill="1" applyBorder="1"/>
    <xf numFmtId="0" fontId="5" fillId="19" borderId="20" xfId="0" applyFont="1" applyFill="1" applyBorder="1" applyAlignment="1">
      <alignment horizontal="center"/>
    </xf>
    <xf numFmtId="187" fontId="4" fillId="0" borderId="0" xfId="0" applyNumberFormat="1" applyFont="1" applyAlignment="1">
      <alignment horizontal="center"/>
    </xf>
    <xf numFmtId="187" fontId="26" fillId="17" borderId="20" xfId="0" applyNumberFormat="1" applyFont="1" applyFill="1" applyBorder="1" applyAlignment="1">
      <alignment horizontal="center" vertical="center"/>
    </xf>
    <xf numFmtId="187" fontId="15" fillId="9" borderId="51" xfId="0" applyNumberFormat="1" applyFont="1" applyFill="1" applyBorder="1" applyAlignment="1">
      <alignment horizontal="center" vertical="center"/>
    </xf>
    <xf numFmtId="187" fontId="9" fillId="0" borderId="0" xfId="0" applyNumberFormat="1" applyFont="1" applyAlignment="1">
      <alignment horizontal="center"/>
    </xf>
    <xf numFmtId="187" fontId="15" fillId="9" borderId="51" xfId="1" applyNumberFormat="1" applyFont="1" applyFill="1" applyBorder="1" applyAlignment="1">
      <alignment horizontal="center" vertical="center"/>
    </xf>
    <xf numFmtId="187" fontId="15" fillId="9" borderId="69" xfId="1" applyNumberFormat="1" applyFont="1" applyFill="1" applyBorder="1" applyAlignment="1">
      <alignment horizontal="center" vertical="center"/>
    </xf>
    <xf numFmtId="187" fontId="15" fillId="9" borderId="70" xfId="1" applyNumberFormat="1" applyFont="1" applyFill="1" applyBorder="1" applyAlignment="1">
      <alignment horizontal="center" vertical="center"/>
    </xf>
    <xf numFmtId="187" fontId="15" fillId="9" borderId="69" xfId="0" applyNumberFormat="1" applyFont="1" applyFill="1" applyBorder="1" applyAlignment="1">
      <alignment horizontal="center" vertical="center" readingOrder="2"/>
    </xf>
    <xf numFmtId="187" fontId="15" fillId="9" borderId="70" xfId="0" applyNumberFormat="1" applyFont="1" applyFill="1" applyBorder="1" applyAlignment="1">
      <alignment horizontal="center" vertical="center" readingOrder="2"/>
    </xf>
    <xf numFmtId="0" fontId="9" fillId="0" borderId="0" xfId="0" applyFont="1" applyAlignment="1">
      <alignment horizontal="center"/>
    </xf>
    <xf numFmtId="187" fontId="28" fillId="9" borderId="51" xfId="0" applyNumberFormat="1" applyFont="1" applyFill="1" applyBorder="1" applyAlignment="1">
      <alignment horizontal="center" vertical="center"/>
    </xf>
    <xf numFmtId="187" fontId="9" fillId="19" borderId="20" xfId="0" applyNumberFormat="1" applyFont="1" applyFill="1" applyBorder="1" applyAlignment="1">
      <alignment horizontal="center" vertical="center"/>
    </xf>
    <xf numFmtId="3" fontId="9" fillId="19" borderId="20" xfId="0" applyNumberFormat="1" applyFont="1" applyFill="1" applyBorder="1" applyAlignment="1">
      <alignment horizontal="center" vertical="center"/>
    </xf>
    <xf numFmtId="0" fontId="9" fillId="19" borderId="20" xfId="0" applyFont="1" applyFill="1" applyBorder="1" applyAlignment="1">
      <alignment horizontal="center" vertical="center"/>
    </xf>
    <xf numFmtId="193" fontId="9" fillId="19" borderId="20" xfId="0" applyNumberFormat="1" applyFont="1" applyFill="1" applyBorder="1" applyAlignment="1">
      <alignment horizontal="center" vertical="center"/>
    </xf>
    <xf numFmtId="3" fontId="5" fillId="19" borderId="20" xfId="0" applyNumberFormat="1" applyFont="1" applyFill="1" applyBorder="1" applyAlignment="1">
      <alignment horizontal="center"/>
    </xf>
    <xf numFmtId="0" fontId="10" fillId="4" borderId="61" xfId="0" applyFont="1" applyFill="1" applyBorder="1" applyAlignment="1">
      <alignment horizontal="center"/>
    </xf>
    <xf numFmtId="0" fontId="10" fillId="4" borderId="71" xfId="0" applyFont="1" applyFill="1" applyBorder="1" applyAlignment="1">
      <alignment horizontal="center"/>
    </xf>
    <xf numFmtId="179" fontId="10" fillId="4" borderId="60" xfId="0" applyNumberFormat="1" applyFont="1" applyFill="1" applyBorder="1"/>
    <xf numFmtId="179" fontId="10" fillId="4" borderId="42" xfId="0" applyNumberFormat="1" applyFont="1" applyFill="1" applyBorder="1"/>
    <xf numFmtId="179" fontId="10" fillId="4" borderId="43" xfId="0" applyNumberFormat="1" applyFont="1" applyFill="1" applyBorder="1"/>
    <xf numFmtId="0" fontId="10" fillId="4" borderId="2" xfId="0" applyFont="1" applyFill="1" applyBorder="1" applyAlignment="1">
      <alignment horizontal="center" vertical="center" wrapText="1"/>
    </xf>
    <xf numFmtId="0" fontId="10" fillId="4" borderId="3" xfId="0" applyFont="1" applyFill="1" applyBorder="1" applyAlignment="1">
      <alignment horizontal="center"/>
    </xf>
    <xf numFmtId="0" fontId="10" fillId="4" borderId="60" xfId="0" applyFont="1" applyFill="1" applyBorder="1" applyAlignment="1">
      <alignment horizontal="center"/>
    </xf>
    <xf numFmtId="179" fontId="10" fillId="4" borderId="14" xfId="0" applyNumberFormat="1" applyFont="1" applyFill="1" applyBorder="1"/>
    <xf numFmtId="179" fontId="10" fillId="4" borderId="15" xfId="0" applyNumberFormat="1" applyFont="1" applyFill="1" applyBorder="1"/>
    <xf numFmtId="0" fontId="10" fillId="4" borderId="42" xfId="0" applyFont="1" applyFill="1" applyBorder="1" applyAlignment="1">
      <alignment horizontal="center" vertical="center" wrapText="1"/>
    </xf>
    <xf numFmtId="0" fontId="10" fillId="4" borderId="43" xfId="0" applyFont="1" applyFill="1" applyBorder="1" applyAlignment="1">
      <alignment horizontal="center"/>
    </xf>
    <xf numFmtId="179" fontId="10" fillId="4" borderId="43" xfId="1" applyNumberFormat="1" applyFont="1" applyFill="1" applyBorder="1"/>
    <xf numFmtId="179" fontId="10" fillId="4" borderId="2" xfId="1" applyNumberFormat="1" applyFont="1" applyFill="1" applyBorder="1" applyAlignment="1">
      <alignment horizontal="center" vertical="center" wrapText="1"/>
    </xf>
    <xf numFmtId="179" fontId="10" fillId="4" borderId="3" xfId="1" applyNumberFormat="1" applyFont="1" applyFill="1" applyBorder="1" applyAlignment="1">
      <alignment horizontal="center"/>
    </xf>
    <xf numFmtId="179" fontId="10" fillId="4" borderId="42" xfId="1" applyNumberFormat="1" applyFont="1" applyFill="1" applyBorder="1"/>
    <xf numFmtId="179" fontId="10" fillId="4" borderId="14" xfId="1" applyNumberFormat="1" applyFont="1" applyFill="1" applyBorder="1"/>
    <xf numFmtId="179" fontId="10" fillId="4" borderId="15" xfId="1" applyNumberFormat="1" applyFont="1" applyFill="1" applyBorder="1"/>
    <xf numFmtId="179" fontId="10" fillId="4" borderId="42" xfId="1" applyNumberFormat="1" applyFont="1" applyFill="1" applyBorder="1" applyAlignment="1">
      <alignment horizontal="center" vertical="center" wrapText="1"/>
    </xf>
    <xf numFmtId="179" fontId="10" fillId="4" borderId="43" xfId="1" applyNumberFormat="1" applyFont="1" applyFill="1" applyBorder="1" applyAlignment="1">
      <alignment horizontal="center"/>
    </xf>
    <xf numFmtId="179" fontId="10" fillId="4" borderId="46" xfId="0" applyNumberFormat="1" applyFont="1" applyFill="1" applyBorder="1"/>
    <xf numFmtId="179" fontId="10" fillId="4" borderId="5" xfId="0" applyNumberFormat="1" applyFont="1" applyFill="1" applyBorder="1"/>
    <xf numFmtId="179" fontId="10" fillId="4" borderId="17" xfId="0" applyNumberFormat="1" applyFont="1" applyFill="1" applyBorder="1"/>
    <xf numFmtId="179" fontId="10" fillId="4" borderId="43" xfId="0" applyNumberFormat="1" applyFont="1" applyFill="1" applyBorder="1" applyAlignment="1">
      <alignment horizontal="center"/>
    </xf>
    <xf numFmtId="0" fontId="10" fillId="4" borderId="10" xfId="0" applyFont="1" applyFill="1" applyBorder="1" applyAlignment="1"/>
    <xf numFmtId="179" fontId="10" fillId="4" borderId="17" xfId="0" applyNumberFormat="1" applyFont="1" applyFill="1" applyBorder="1" applyAlignment="1"/>
    <xf numFmtId="179" fontId="10" fillId="4" borderId="30" xfId="1" applyNumberFormat="1" applyFont="1" applyFill="1" applyBorder="1" applyAlignment="1">
      <alignment horizontal="center"/>
    </xf>
    <xf numFmtId="179" fontId="10" fillId="4" borderId="38" xfId="1" applyNumberFormat="1" applyFont="1" applyFill="1" applyBorder="1" applyAlignment="1">
      <alignment horizontal="center"/>
    </xf>
    <xf numFmtId="2" fontId="22" fillId="6" borderId="7" xfId="0" applyNumberFormat="1" applyFont="1" applyFill="1" applyBorder="1" applyAlignment="1">
      <alignment horizontal="center" vertical="center"/>
    </xf>
    <xf numFmtId="3" fontId="22" fillId="6" borderId="38" xfId="1" applyNumberFormat="1" applyFont="1" applyFill="1" applyBorder="1" applyAlignment="1">
      <alignment horizontal="center" vertical="center"/>
    </xf>
    <xf numFmtId="2" fontId="22" fillId="6" borderId="10" xfId="0" applyNumberFormat="1" applyFont="1" applyFill="1" applyBorder="1" applyAlignment="1">
      <alignment horizontal="center" vertical="center"/>
    </xf>
    <xf numFmtId="0" fontId="26" fillId="6" borderId="38" xfId="0" applyFont="1" applyFill="1" applyBorder="1" applyAlignment="1">
      <alignment horizontal="right" vertical="center"/>
    </xf>
    <xf numFmtId="0" fontId="23" fillId="6" borderId="7" xfId="0" applyFont="1" applyFill="1" applyBorder="1" applyAlignment="1">
      <alignment horizontal="right"/>
    </xf>
    <xf numFmtId="0" fontId="23" fillId="6" borderId="30" xfId="0" applyFont="1" applyFill="1" applyBorder="1" applyAlignment="1">
      <alignment horizontal="right"/>
    </xf>
    <xf numFmtId="0" fontId="29" fillId="3" borderId="30" xfId="0" applyFont="1" applyFill="1" applyBorder="1" applyAlignment="1">
      <alignment horizontal="left"/>
    </xf>
    <xf numFmtId="0" fontId="10" fillId="0" borderId="58" xfId="0" applyFont="1" applyFill="1" applyBorder="1" applyAlignment="1">
      <alignment horizontal="center" vertical="center"/>
    </xf>
    <xf numFmtId="1" fontId="5" fillId="19" borderId="20" xfId="0" applyNumberFormat="1" applyFont="1" applyFill="1" applyBorder="1" applyAlignment="1">
      <alignment horizontal="center"/>
    </xf>
    <xf numFmtId="206" fontId="32" fillId="0" borderId="0" xfId="0" applyNumberFormat="1" applyFont="1"/>
    <xf numFmtId="189" fontId="4" fillId="0" borderId="0" xfId="0" applyNumberFormat="1" applyFont="1"/>
    <xf numFmtId="187" fontId="10" fillId="19" borderId="20" xfId="0" applyNumberFormat="1" applyFont="1" applyFill="1" applyBorder="1" applyAlignment="1">
      <alignment horizontal="center"/>
    </xf>
    <xf numFmtId="3" fontId="8" fillId="20" borderId="20" xfId="0" applyNumberFormat="1" applyFont="1" applyFill="1" applyBorder="1" applyAlignment="1">
      <alignment horizontal="right" vertical="center"/>
    </xf>
    <xf numFmtId="3" fontId="8" fillId="20" borderId="20" xfId="0" applyNumberFormat="1" applyFont="1" applyFill="1" applyBorder="1" applyAlignment="1">
      <alignment horizontal="center" vertical="center"/>
    </xf>
    <xf numFmtId="179" fontId="7" fillId="20" borderId="22" xfId="1" applyNumberFormat="1" applyFont="1" applyFill="1" applyBorder="1" applyAlignment="1">
      <alignment horizontal="center" vertical="center"/>
    </xf>
    <xf numFmtId="179" fontId="7" fillId="20" borderId="26" xfId="1" applyNumberFormat="1" applyFont="1" applyFill="1" applyBorder="1" applyAlignment="1">
      <alignment horizontal="center" vertical="center"/>
    </xf>
    <xf numFmtId="0" fontId="25" fillId="21" borderId="18" xfId="0" applyFont="1" applyFill="1" applyBorder="1"/>
    <xf numFmtId="0" fontId="25" fillId="21" borderId="22" xfId="0" applyFont="1" applyFill="1" applyBorder="1"/>
    <xf numFmtId="0" fontId="25" fillId="21" borderId="26" xfId="0" applyFont="1" applyFill="1" applyBorder="1"/>
    <xf numFmtId="3" fontId="35" fillId="21" borderId="18" xfId="0" applyNumberFormat="1" applyFont="1" applyFill="1" applyBorder="1" applyAlignment="1">
      <alignment horizontal="center" vertical="center"/>
    </xf>
    <xf numFmtId="3" fontId="35" fillId="21" borderId="22" xfId="0" applyNumberFormat="1" applyFont="1" applyFill="1" applyBorder="1" applyAlignment="1">
      <alignment horizontal="center" vertical="center"/>
    </xf>
    <xf numFmtId="3" fontId="36" fillId="21" borderId="22" xfId="0" applyNumberFormat="1" applyFont="1" applyFill="1" applyBorder="1" applyAlignment="1">
      <alignment horizontal="center" vertical="center"/>
    </xf>
    <xf numFmtId="3" fontId="36" fillId="21" borderId="26" xfId="0" applyNumberFormat="1" applyFont="1" applyFill="1" applyBorder="1" applyAlignment="1">
      <alignment horizontal="center" vertical="center"/>
    </xf>
    <xf numFmtId="3" fontId="35" fillId="21" borderId="20" xfId="0" applyNumberFormat="1" applyFont="1" applyFill="1" applyBorder="1" applyAlignment="1">
      <alignment horizontal="center" vertical="center"/>
    </xf>
    <xf numFmtId="187" fontId="37" fillId="21" borderId="20" xfId="0" applyNumberFormat="1" applyFont="1" applyFill="1" applyBorder="1" applyAlignment="1">
      <alignment horizontal="center" vertical="center"/>
    </xf>
    <xf numFmtId="187" fontId="10" fillId="22" borderId="17" xfId="1" applyNumberFormat="1" applyFont="1" applyFill="1" applyBorder="1" applyAlignment="1">
      <alignment horizontal="right" vertical="center" shrinkToFit="1"/>
    </xf>
    <xf numFmtId="187" fontId="10" fillId="22" borderId="18" xfId="1" applyNumberFormat="1" applyFont="1" applyFill="1" applyBorder="1" applyAlignment="1">
      <alignment horizontal="right" vertical="center" shrinkToFit="1"/>
    </xf>
    <xf numFmtId="187" fontId="10" fillId="22" borderId="22" xfId="1" applyNumberFormat="1" applyFont="1" applyFill="1" applyBorder="1" applyAlignment="1">
      <alignment horizontal="right" vertical="center" shrinkToFit="1"/>
    </xf>
    <xf numFmtId="187" fontId="10" fillId="22" borderId="26" xfId="1" applyNumberFormat="1" applyFont="1" applyFill="1" applyBorder="1" applyAlignment="1">
      <alignment horizontal="right" vertical="center" shrinkToFit="1"/>
    </xf>
    <xf numFmtId="187" fontId="10" fillId="22" borderId="35" xfId="1" applyNumberFormat="1" applyFont="1" applyFill="1" applyBorder="1" applyAlignment="1">
      <alignment horizontal="right" vertical="center" shrinkToFit="1"/>
    </xf>
    <xf numFmtId="9" fontId="10" fillId="22" borderId="22" xfId="3" applyFont="1" applyFill="1" applyBorder="1" applyAlignment="1">
      <alignment horizontal="center" vertical="center" shrinkToFit="1"/>
    </xf>
    <xf numFmtId="192" fontId="10" fillId="22" borderId="22" xfId="3" applyNumberFormat="1" applyFont="1" applyFill="1" applyBorder="1" applyAlignment="1">
      <alignment horizontal="center" vertical="center" shrinkToFit="1"/>
    </xf>
    <xf numFmtId="9" fontId="10" fillId="22" borderId="17" xfId="3" applyFont="1" applyFill="1" applyBorder="1" applyAlignment="1">
      <alignment horizontal="center" vertical="center" shrinkToFit="1"/>
    </xf>
    <xf numFmtId="187" fontId="5" fillId="22" borderId="18" xfId="0" applyNumberFormat="1" applyFont="1" applyFill="1" applyBorder="1" applyAlignment="1">
      <alignment horizontal="right" vertical="center" shrinkToFit="1"/>
    </xf>
    <xf numFmtId="179" fontId="5" fillId="22" borderId="12" xfId="0" applyNumberFormat="1" applyFont="1" applyFill="1" applyBorder="1" applyAlignment="1">
      <alignment horizontal="center" vertical="center" shrinkToFit="1"/>
    </xf>
    <xf numFmtId="2" fontId="8" fillId="23" borderId="22" xfId="0" applyNumberFormat="1" applyFont="1" applyFill="1" applyBorder="1" applyAlignment="1">
      <alignment horizontal="right" vertical="center"/>
    </xf>
    <xf numFmtId="3" fontId="13" fillId="23" borderId="22" xfId="0" applyNumberFormat="1" applyFont="1" applyFill="1" applyBorder="1" applyAlignment="1">
      <alignment horizontal="center" vertical="center"/>
    </xf>
    <xf numFmtId="2" fontId="8" fillId="23" borderId="26" xfId="0" applyNumberFormat="1" applyFont="1" applyFill="1" applyBorder="1" applyAlignment="1">
      <alignment horizontal="right" vertical="center"/>
    </xf>
    <xf numFmtId="3" fontId="13" fillId="23" borderId="26" xfId="0" applyNumberFormat="1" applyFont="1" applyFill="1" applyBorder="1" applyAlignment="1">
      <alignment horizontal="center" vertical="center"/>
    </xf>
    <xf numFmtId="0" fontId="15" fillId="9" borderId="0" xfId="0" applyFont="1" applyFill="1" applyBorder="1" applyAlignment="1">
      <alignment horizontal="right" vertical="center" shrinkToFit="1"/>
    </xf>
    <xf numFmtId="187" fontId="28" fillId="9" borderId="0" xfId="0" applyNumberFormat="1" applyFont="1" applyFill="1" applyBorder="1" applyAlignment="1">
      <alignment horizontal="center" vertical="center"/>
    </xf>
    <xf numFmtId="0" fontId="15" fillId="0" borderId="0" xfId="0" applyFont="1" applyFill="1" applyBorder="1" applyAlignment="1">
      <alignment horizontal="right" vertical="center" shrinkToFit="1"/>
    </xf>
    <xf numFmtId="187" fontId="28" fillId="0" borderId="0" xfId="0" applyNumberFormat="1" applyFont="1" applyFill="1" applyBorder="1" applyAlignment="1">
      <alignment horizontal="center" vertical="center"/>
    </xf>
    <xf numFmtId="0" fontId="4" fillId="0" borderId="0" xfId="0" applyFont="1" applyFill="1" applyAlignment="1">
      <alignment horizontal="right" vertical="center"/>
    </xf>
    <xf numFmtId="187" fontId="15" fillId="9" borderId="0" xfId="0" applyNumberFormat="1" applyFont="1" applyFill="1" applyBorder="1" applyAlignment="1">
      <alignment horizontal="center" vertical="center" readingOrder="2"/>
    </xf>
    <xf numFmtId="187" fontId="15" fillId="0" borderId="0" xfId="0" applyNumberFormat="1" applyFont="1" applyFill="1" applyBorder="1" applyAlignment="1">
      <alignment horizontal="center" vertical="center" readingOrder="2"/>
    </xf>
    <xf numFmtId="193" fontId="28" fillId="9" borderId="0" xfId="0" applyNumberFormat="1" applyFont="1" applyFill="1" applyBorder="1" applyAlignment="1">
      <alignment horizontal="center" vertical="center"/>
    </xf>
    <xf numFmtId="0" fontId="15" fillId="9" borderId="0" xfId="0" applyFont="1" applyFill="1" applyBorder="1" applyAlignment="1">
      <alignment vertical="center" shrinkToFit="1"/>
    </xf>
    <xf numFmtId="0" fontId="15" fillId="0" borderId="0" xfId="0" applyFont="1" applyFill="1" applyBorder="1" applyAlignment="1">
      <alignment vertical="center" shrinkToFit="1"/>
    </xf>
    <xf numFmtId="3" fontId="5" fillId="19" borderId="20" xfId="0" applyNumberFormat="1" applyFont="1" applyFill="1" applyBorder="1" applyAlignment="1">
      <alignment horizontal="right" vertical="center" shrinkToFit="1"/>
    </xf>
    <xf numFmtId="187" fontId="5" fillId="0" borderId="0" xfId="0" applyNumberFormat="1" applyFont="1" applyFill="1" applyBorder="1"/>
    <xf numFmtId="188"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187" fontId="9" fillId="0" borderId="0" xfId="0" applyNumberFormat="1" applyFont="1" applyFill="1" applyBorder="1" applyAlignment="1">
      <alignment horizontal="center" vertical="center"/>
    </xf>
    <xf numFmtId="0" fontId="4" fillId="0" borderId="0" xfId="0" applyFont="1" applyFill="1" applyBorder="1"/>
    <xf numFmtId="193" fontId="9" fillId="0" borderId="0" xfId="0" applyNumberFormat="1" applyFont="1" applyFill="1" applyBorder="1" applyAlignment="1">
      <alignment horizontal="center" vertical="center"/>
    </xf>
    <xf numFmtId="193" fontId="9" fillId="0" borderId="20" xfId="0" applyNumberFormat="1" applyFont="1" applyFill="1" applyBorder="1" applyAlignment="1">
      <alignment horizontal="center" vertical="center"/>
    </xf>
    <xf numFmtId="0" fontId="9" fillId="0" borderId="20" xfId="0" applyFont="1" applyFill="1" applyBorder="1" applyAlignment="1">
      <alignment horizontal="center" vertical="center"/>
    </xf>
    <xf numFmtId="187" fontId="9" fillId="0" borderId="20" xfId="0" applyNumberFormat="1" applyFont="1" applyFill="1" applyBorder="1" applyAlignment="1">
      <alignment horizontal="center" vertical="center"/>
    </xf>
    <xf numFmtId="0" fontId="4" fillId="0" borderId="20" xfId="0" applyFont="1" applyFill="1" applyBorder="1"/>
    <xf numFmtId="1" fontId="9" fillId="19" borderId="20" xfId="0" applyNumberFormat="1" applyFont="1" applyFill="1" applyBorder="1" applyAlignment="1">
      <alignment horizontal="center" vertical="center"/>
    </xf>
    <xf numFmtId="0" fontId="6" fillId="4" borderId="12" xfId="0" applyFont="1" applyFill="1" applyBorder="1" applyAlignment="1">
      <alignment horizontal="center"/>
    </xf>
    <xf numFmtId="0" fontId="10" fillId="3" borderId="21" xfId="0" applyFont="1" applyFill="1" applyBorder="1" applyAlignment="1">
      <alignment horizontal="right" vertical="center"/>
    </xf>
    <xf numFmtId="0" fontId="10" fillId="3" borderId="31" xfId="0" applyFont="1" applyFill="1" applyBorder="1" applyAlignment="1">
      <alignment horizontal="right" vertical="center"/>
    </xf>
    <xf numFmtId="0" fontId="10" fillId="0" borderId="21" xfId="0" applyFont="1" applyBorder="1" applyAlignment="1">
      <alignment horizontal="right" vertical="center"/>
    </xf>
    <xf numFmtId="0" fontId="10" fillId="0" borderId="31" xfId="0" applyFont="1" applyBorder="1" applyAlignment="1">
      <alignment horizontal="right" vertical="center"/>
    </xf>
    <xf numFmtId="0" fontId="6" fillId="4" borderId="0" xfId="0" applyFont="1" applyFill="1" applyBorder="1" applyAlignment="1">
      <alignment horizontal="center"/>
    </xf>
    <xf numFmtId="0" fontId="6" fillId="4" borderId="11" xfId="0" applyFont="1" applyFill="1" applyBorder="1" applyAlignment="1">
      <alignment horizontal="center"/>
    </xf>
    <xf numFmtId="0" fontId="6" fillId="4" borderId="73" xfId="0" applyFont="1" applyFill="1" applyBorder="1" applyAlignment="1">
      <alignment horizontal="center"/>
    </xf>
    <xf numFmtId="0" fontId="10" fillId="0" borderId="4" xfId="0" applyFont="1" applyBorder="1" applyAlignment="1">
      <alignment horizontal="right" vertical="center"/>
    </xf>
    <xf numFmtId="0" fontId="10" fillId="0" borderId="30" xfId="0" applyFont="1" applyBorder="1" applyAlignment="1">
      <alignment horizontal="right" vertical="center"/>
    </xf>
    <xf numFmtId="0" fontId="10" fillId="0" borderId="45" xfId="0" applyFont="1" applyBorder="1" applyAlignment="1">
      <alignment horizontal="right"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10" fillId="0" borderId="24" xfId="0" applyFont="1" applyBorder="1" applyAlignment="1">
      <alignment horizontal="right" vertical="center"/>
    </xf>
    <xf numFmtId="0" fontId="10" fillId="0" borderId="25" xfId="0" applyFont="1" applyBorder="1" applyAlignment="1">
      <alignment horizontal="right" vertical="center"/>
    </xf>
    <xf numFmtId="0" fontId="10" fillId="0" borderId="16" xfId="0" applyFont="1" applyBorder="1" applyAlignment="1">
      <alignment horizontal="right" vertical="center"/>
    </xf>
    <xf numFmtId="0" fontId="10" fillId="0" borderId="72" xfId="0" applyFont="1" applyBorder="1" applyAlignment="1">
      <alignment horizontal="right" vertical="center"/>
    </xf>
    <xf numFmtId="0" fontId="22" fillId="6" borderId="30" xfId="0" applyFont="1" applyFill="1" applyBorder="1" applyAlignment="1">
      <alignment horizontal="right"/>
    </xf>
    <xf numFmtId="0" fontId="10" fillId="0" borderId="48" xfId="0" applyFont="1" applyBorder="1" applyAlignment="1">
      <alignment horizontal="right" vertical="center"/>
    </xf>
    <xf numFmtId="0" fontId="10" fillId="3" borderId="48" xfId="0" applyFont="1" applyFill="1" applyBorder="1" applyAlignment="1">
      <alignment horizontal="right" vertical="center"/>
    </xf>
    <xf numFmtId="0" fontId="17" fillId="6" borderId="8" xfId="0" applyFont="1" applyFill="1" applyBorder="1" applyAlignment="1">
      <alignment horizontal="center" vertical="center" wrapText="1"/>
    </xf>
    <xf numFmtId="0" fontId="17" fillId="6" borderId="57" xfId="0" applyFont="1" applyFill="1" applyBorder="1" applyAlignment="1">
      <alignment horizontal="center" vertical="center" wrapText="1"/>
    </xf>
    <xf numFmtId="0" fontId="21" fillId="11" borderId="74" xfId="0" applyFont="1" applyFill="1" applyBorder="1" applyAlignment="1">
      <alignment horizontal="center" vertical="center"/>
    </xf>
    <xf numFmtId="0" fontId="21" fillId="11" borderId="75" xfId="0" applyFont="1" applyFill="1" applyBorder="1" applyAlignment="1">
      <alignment horizontal="center" vertical="center"/>
    </xf>
    <xf numFmtId="0" fontId="6" fillId="10" borderId="52" xfId="0" applyFont="1" applyFill="1" applyBorder="1" applyAlignment="1">
      <alignment horizontal="right"/>
    </xf>
    <xf numFmtId="0" fontId="6" fillId="10" borderId="53" xfId="0" applyFont="1" applyFill="1" applyBorder="1" applyAlignment="1">
      <alignment horizontal="right"/>
    </xf>
    <xf numFmtId="0" fontId="21" fillId="11" borderId="2" xfId="0" applyFont="1" applyFill="1" applyBorder="1" applyAlignment="1">
      <alignment horizontal="center" vertical="center"/>
    </xf>
    <xf numFmtId="0" fontId="21" fillId="11" borderId="4" xfId="0" applyFont="1" applyFill="1" applyBorder="1" applyAlignment="1">
      <alignment horizontal="center" vertical="center"/>
    </xf>
    <xf numFmtId="0" fontId="21" fillId="11" borderId="51" xfId="0" applyFont="1" applyFill="1" applyBorder="1" applyAlignment="1">
      <alignment horizontal="center"/>
    </xf>
    <xf numFmtId="0" fontId="21" fillId="11" borderId="70" xfId="0" applyFont="1" applyFill="1" applyBorder="1" applyAlignment="1">
      <alignment horizontal="center"/>
    </xf>
    <xf numFmtId="0" fontId="6" fillId="10" borderId="76" xfId="0" applyFont="1" applyFill="1" applyBorder="1" applyAlignment="1">
      <alignment horizontal="right"/>
    </xf>
    <xf numFmtId="0" fontId="6" fillId="10" borderId="77" xfId="0" applyFont="1" applyFill="1" applyBorder="1" applyAlignment="1">
      <alignment horizontal="right"/>
    </xf>
    <xf numFmtId="0" fontId="22" fillId="16" borderId="58" xfId="0" applyFont="1" applyFill="1" applyBorder="1" applyAlignment="1">
      <alignment horizontal="center" vertical="center"/>
    </xf>
    <xf numFmtId="0" fontId="22" fillId="16" borderId="0" xfId="0" applyFont="1" applyFill="1" applyBorder="1" applyAlignment="1">
      <alignment horizontal="center" vertical="center"/>
    </xf>
    <xf numFmtId="0" fontId="22" fillId="8" borderId="0" xfId="0" applyFont="1" applyFill="1" applyBorder="1" applyAlignment="1">
      <alignment horizontal="center" vertical="center"/>
    </xf>
    <xf numFmtId="0" fontId="22" fillId="7" borderId="0" xfId="0" applyFont="1" applyFill="1" applyBorder="1" applyAlignment="1">
      <alignment horizontal="center" vertical="center"/>
    </xf>
    <xf numFmtId="0" fontId="22" fillId="16" borderId="56" xfId="0" applyFont="1" applyFill="1" applyBorder="1" applyAlignment="1">
      <alignment horizontal="center" vertical="center"/>
    </xf>
    <xf numFmtId="0" fontId="22" fillId="16" borderId="68" xfId="0" applyFont="1" applyFill="1" applyBorder="1" applyAlignment="1">
      <alignment horizontal="center" vertical="center"/>
    </xf>
    <xf numFmtId="0" fontId="10" fillId="24" borderId="0" xfId="0" applyFont="1" applyFill="1"/>
    <xf numFmtId="0" fontId="10" fillId="24" borderId="0" xfId="0" applyFont="1" applyFill="1" applyAlignment="1">
      <alignment horizontal="center" vertical="center"/>
    </xf>
    <xf numFmtId="0" fontId="3" fillId="24" borderId="0" xfId="0" applyFont="1" applyFill="1"/>
    <xf numFmtId="0" fontId="6" fillId="24" borderId="0" xfId="0" applyFont="1" applyFill="1" applyAlignment="1">
      <alignment horizontal="center" vertical="top" wrapText="1"/>
    </xf>
    <xf numFmtId="3" fontId="10" fillId="24" borderId="0" xfId="0" applyNumberFormat="1" applyFont="1" applyFill="1" applyBorder="1" applyAlignment="1">
      <alignment shrinkToFit="1"/>
    </xf>
    <xf numFmtId="179" fontId="10" fillId="24" borderId="0" xfId="1" applyNumberFormat="1" applyFont="1" applyFill="1" applyBorder="1" applyAlignment="1">
      <alignment horizontal="center"/>
    </xf>
    <xf numFmtId="0" fontId="11" fillId="24" borderId="0" xfId="0" applyFont="1" applyFill="1"/>
    <xf numFmtId="0" fontId="10" fillId="24" borderId="0" xfId="0" applyFont="1" applyFill="1" applyAlignment="1">
      <alignment horizontal="right" vertical="center"/>
    </xf>
    <xf numFmtId="0" fontId="10" fillId="24" borderId="0" xfId="0" applyFont="1" applyFill="1" applyAlignment="1">
      <alignment horizontal="right"/>
    </xf>
    <xf numFmtId="0" fontId="10" fillId="24" borderId="0" xfId="0" applyFont="1" applyFill="1" applyAlignment="1">
      <alignment horizontal="center"/>
    </xf>
    <xf numFmtId="0" fontId="18" fillId="13" borderId="78" xfId="0" applyFont="1" applyFill="1" applyBorder="1" applyAlignment="1">
      <alignment horizontal="center"/>
    </xf>
    <xf numFmtId="0" fontId="16" fillId="24" borderId="0" xfId="0" applyFont="1" applyFill="1"/>
    <xf numFmtId="179" fontId="5" fillId="24" borderId="0" xfId="0" applyNumberFormat="1" applyFont="1" applyFill="1" applyBorder="1" applyAlignment="1">
      <alignment horizontal="center" vertical="center" shrinkToFit="1"/>
    </xf>
    <xf numFmtId="9" fontId="10" fillId="24" borderId="0" xfId="3" applyFont="1" applyFill="1" applyBorder="1" applyAlignment="1">
      <alignment horizontal="center" vertical="center" shrinkToFit="1"/>
    </xf>
    <xf numFmtId="0" fontId="5" fillId="24" borderId="0" xfId="0" applyFont="1" applyFill="1" applyBorder="1"/>
    <xf numFmtId="179" fontId="5" fillId="24" borderId="0" xfId="0" applyNumberFormat="1" applyFont="1" applyFill="1" applyBorder="1" applyAlignment="1">
      <alignment shrinkToFit="1"/>
    </xf>
    <xf numFmtId="0" fontId="0" fillId="24" borderId="0" xfId="0" applyFill="1"/>
    <xf numFmtId="0" fontId="10" fillId="0" borderId="58" xfId="0" applyFont="1" applyBorder="1"/>
    <xf numFmtId="0" fontId="10" fillId="0" borderId="59" xfId="0" applyFont="1" applyBorder="1" applyAlignment="1">
      <alignment horizontal="left" vertical="top" readingOrder="1"/>
    </xf>
    <xf numFmtId="179" fontId="5" fillId="0" borderId="49" xfId="0" applyNumberFormat="1" applyFont="1" applyBorder="1" applyAlignment="1">
      <alignment horizontal="left" vertical="center" shrinkToFit="1"/>
    </xf>
    <xf numFmtId="179" fontId="5" fillId="0" borderId="50" xfId="0" applyNumberFormat="1" applyFont="1" applyBorder="1" applyAlignment="1">
      <alignment horizontal="left" vertical="center" shrinkToFit="1"/>
    </xf>
    <xf numFmtId="179" fontId="5" fillId="0" borderId="79" xfId="0" applyNumberFormat="1" applyFont="1" applyBorder="1" applyAlignment="1">
      <alignment horizontal="left" vertical="center" shrinkToFit="1"/>
    </xf>
    <xf numFmtId="0" fontId="6" fillId="24" borderId="41" xfId="0" applyFont="1" applyFill="1" applyBorder="1" applyAlignment="1">
      <alignment horizontal="center" vertical="center" wrapText="1"/>
    </xf>
    <xf numFmtId="0" fontId="10" fillId="24" borderId="0" xfId="0" applyFont="1" applyFill="1" applyBorder="1"/>
    <xf numFmtId="179" fontId="10" fillId="24" borderId="41" xfId="1" applyNumberFormat="1" applyFont="1" applyFill="1" applyBorder="1"/>
    <xf numFmtId="179" fontId="10" fillId="24" borderId="0" xfId="1" applyNumberFormat="1" applyFont="1" applyFill="1" applyBorder="1"/>
    <xf numFmtId="179" fontId="10" fillId="24" borderId="41" xfId="0" applyNumberFormat="1" applyFont="1" applyFill="1" applyBorder="1"/>
    <xf numFmtId="0" fontId="10" fillId="24" borderId="41" xfId="0" applyFont="1" applyFill="1" applyBorder="1"/>
    <xf numFmtId="0" fontId="10" fillId="24" borderId="46" xfId="0" applyFont="1" applyFill="1" applyBorder="1"/>
    <xf numFmtId="179" fontId="10" fillId="24" borderId="0" xfId="0" applyNumberFormat="1" applyFont="1" applyFill="1" applyBorder="1"/>
    <xf numFmtId="179" fontId="10" fillId="24" borderId="60" xfId="0" applyNumberFormat="1" applyFont="1" applyFill="1" applyBorder="1"/>
    <xf numFmtId="179" fontId="10" fillId="24" borderId="0" xfId="1" applyNumberFormat="1" applyFont="1" applyFill="1"/>
    <xf numFmtId="3" fontId="8" fillId="24" borderId="0" xfId="0" applyNumberFormat="1" applyFont="1" applyFill="1" applyAlignment="1">
      <alignment horizontal="center"/>
    </xf>
    <xf numFmtId="3" fontId="8" fillId="24" borderId="20" xfId="0" applyNumberFormat="1" applyFont="1" applyFill="1" applyBorder="1" applyAlignment="1">
      <alignment horizontal="center" vertical="center"/>
    </xf>
    <xf numFmtId="3" fontId="8" fillId="20" borderId="39" xfId="0" applyNumberFormat="1" applyFont="1" applyFill="1" applyBorder="1" applyAlignment="1">
      <alignment horizontal="right" vertical="center"/>
    </xf>
    <xf numFmtId="3" fontId="8" fillId="20" borderId="39" xfId="0" applyNumberFormat="1" applyFont="1" applyFill="1" applyBorder="1" applyAlignment="1">
      <alignment horizontal="center" vertical="center"/>
    </xf>
    <xf numFmtId="3" fontId="8" fillId="24" borderId="0" xfId="0" applyNumberFormat="1" applyFont="1" applyFill="1" applyBorder="1" applyAlignment="1">
      <alignment horizontal="center" vertical="center"/>
    </xf>
    <xf numFmtId="187" fontId="37" fillId="21" borderId="28" xfId="0" applyNumberFormat="1" applyFont="1" applyFill="1" applyBorder="1" applyAlignment="1">
      <alignment horizontal="center" vertical="center"/>
    </xf>
    <xf numFmtId="179" fontId="7" fillId="24" borderId="0" xfId="1" applyNumberFormat="1" applyFont="1" applyFill="1" applyBorder="1" applyAlignment="1">
      <alignment horizontal="center"/>
    </xf>
    <xf numFmtId="3" fontId="8" fillId="24" borderId="41" xfId="0" applyNumberFormat="1" applyFont="1" applyFill="1" applyBorder="1" applyAlignment="1">
      <alignment horizontal="center" vertical="center"/>
    </xf>
    <xf numFmtId="0" fontId="4" fillId="24" borderId="0" xfId="0" applyFont="1" applyFill="1"/>
    <xf numFmtId="187" fontId="4" fillId="24" borderId="0" xfId="0" applyNumberFormat="1" applyFont="1" applyFill="1"/>
    <xf numFmtId="0" fontId="14" fillId="24" borderId="0" xfId="0" applyFont="1" applyFill="1"/>
    <xf numFmtId="0" fontId="3" fillId="24" borderId="20" xfId="0" applyFont="1" applyFill="1" applyBorder="1" applyAlignment="1">
      <alignment horizontal="center" vertical="center"/>
    </xf>
    <xf numFmtId="187" fontId="4" fillId="24" borderId="20" xfId="0" applyNumberFormat="1" applyFont="1" applyFill="1" applyBorder="1"/>
    <xf numFmtId="187" fontId="4" fillId="24" borderId="20" xfId="0" applyNumberFormat="1" applyFont="1" applyFill="1" applyBorder="1" applyAlignment="1">
      <alignment horizontal="center" vertical="center"/>
    </xf>
    <xf numFmtId="0" fontId="10" fillId="24" borderId="20" xfId="0" applyFont="1" applyFill="1" applyBorder="1"/>
    <xf numFmtId="187" fontId="9" fillId="24" borderId="20" xfId="0" applyNumberFormat="1" applyFont="1" applyFill="1" applyBorder="1" applyAlignment="1">
      <alignment horizontal="center" vertical="center"/>
    </xf>
    <xf numFmtId="187" fontId="10" fillId="24" borderId="20" xfId="0" applyNumberFormat="1" applyFont="1" applyFill="1" applyBorder="1"/>
    <xf numFmtId="187" fontId="27" fillId="24" borderId="20" xfId="0" applyNumberFormat="1" applyFont="1" applyFill="1" applyBorder="1" applyAlignment="1">
      <alignment vertical="center"/>
    </xf>
    <xf numFmtId="187" fontId="23" fillId="24" borderId="20" xfId="0" applyNumberFormat="1" applyFont="1" applyFill="1" applyBorder="1"/>
    <xf numFmtId="187" fontId="14" fillId="24" borderId="51" xfId="0" applyNumberFormat="1" applyFont="1" applyFill="1" applyBorder="1" applyAlignment="1">
      <alignment vertical="center"/>
    </xf>
    <xf numFmtId="187" fontId="4" fillId="24" borderId="1" xfId="0" applyNumberFormat="1" applyFont="1" applyFill="1" applyBorder="1"/>
    <xf numFmtId="3" fontId="4" fillId="24" borderId="1" xfId="3" applyNumberFormat="1" applyFont="1" applyFill="1" applyBorder="1" applyAlignment="1">
      <alignment vertical="center"/>
    </xf>
    <xf numFmtId="3" fontId="4" fillId="24" borderId="0" xfId="3" applyNumberFormat="1" applyFont="1" applyFill="1" applyBorder="1" applyAlignment="1">
      <alignment vertical="center"/>
    </xf>
    <xf numFmtId="0" fontId="4" fillId="24" borderId="0" xfId="0" applyFont="1" applyFill="1" applyAlignment="1">
      <alignment horizontal="right" vertical="center"/>
    </xf>
    <xf numFmtId="187" fontId="4" fillId="24" borderId="68" xfId="0" applyNumberFormat="1" applyFont="1" applyFill="1" applyBorder="1"/>
    <xf numFmtId="3" fontId="4" fillId="24" borderId="20" xfId="0" applyNumberFormat="1" applyFont="1" applyFill="1" applyBorder="1"/>
    <xf numFmtId="0" fontId="4" fillId="24" borderId="20" xfId="0" applyFont="1" applyFill="1" applyBorder="1"/>
    <xf numFmtId="0" fontId="4" fillId="24" borderId="0" xfId="0" applyFont="1" applyFill="1" applyBorder="1"/>
    <xf numFmtId="187" fontId="4" fillId="24" borderId="0" xfId="0" applyNumberFormat="1" applyFont="1" applyFill="1" applyBorder="1"/>
    <xf numFmtId="3" fontId="10" fillId="24" borderId="0" xfId="0" applyNumberFormat="1" applyFont="1" applyFill="1" applyAlignment="1">
      <alignment horizontal="center" vertical="center"/>
    </xf>
    <xf numFmtId="179" fontId="10" fillId="24" borderId="0" xfId="1" applyNumberFormat="1" applyFont="1" applyFill="1" applyAlignment="1">
      <alignment horizontal="center" vertical="center"/>
    </xf>
    <xf numFmtId="3" fontId="20" fillId="14" borderId="76" xfId="0" applyNumberFormat="1" applyFont="1" applyFill="1" applyBorder="1" applyAlignment="1">
      <alignment horizontal="center"/>
    </xf>
    <xf numFmtId="3" fontId="20" fillId="14" borderId="80" xfId="0" applyNumberFormat="1" applyFont="1" applyFill="1" applyBorder="1" applyAlignment="1">
      <alignment horizontal="center"/>
    </xf>
    <xf numFmtId="3" fontId="20" fillId="14" borderId="77" xfId="0" applyNumberFormat="1" applyFont="1" applyFill="1" applyBorder="1" applyAlignment="1">
      <alignment horizontal="center"/>
    </xf>
    <xf numFmtId="3" fontId="8" fillId="15" borderId="81" xfId="0" applyNumberFormat="1" applyFont="1" applyFill="1" applyBorder="1" applyAlignment="1">
      <alignment horizontal="center"/>
    </xf>
    <xf numFmtId="3" fontId="8" fillId="15" borderId="82" xfId="0" applyNumberFormat="1" applyFont="1" applyFill="1" applyBorder="1" applyAlignment="1">
      <alignment horizontal="center"/>
    </xf>
    <xf numFmtId="3" fontId="8" fillId="15" borderId="83" xfId="0" applyNumberFormat="1" applyFont="1" applyFill="1" applyBorder="1" applyAlignment="1">
      <alignment horizontal="center"/>
    </xf>
    <xf numFmtId="3" fontId="8" fillId="15" borderId="84" xfId="0" applyNumberFormat="1" applyFont="1" applyFill="1" applyBorder="1" applyAlignment="1">
      <alignment horizontal="center" vertical="center"/>
    </xf>
    <xf numFmtId="3" fontId="8" fillId="24" borderId="84" xfId="0" applyNumberFormat="1" applyFont="1" applyFill="1" applyBorder="1" applyAlignment="1">
      <alignment horizontal="center" vertical="center"/>
    </xf>
    <xf numFmtId="3" fontId="8" fillId="3" borderId="84" xfId="0" applyNumberFormat="1" applyFont="1" applyFill="1" applyBorder="1" applyAlignment="1">
      <alignment horizontal="center" vertical="center"/>
    </xf>
    <xf numFmtId="3" fontId="8" fillId="3" borderId="84" xfId="0" applyNumberFormat="1" applyFont="1" applyFill="1" applyBorder="1" applyAlignment="1">
      <alignment horizontal="center"/>
    </xf>
    <xf numFmtId="3" fontId="8" fillId="15" borderId="85" xfId="0" applyNumberFormat="1" applyFont="1" applyFill="1" applyBorder="1" applyAlignment="1">
      <alignment horizontal="center"/>
    </xf>
    <xf numFmtId="0" fontId="38" fillId="24" borderId="0" xfId="2" applyFont="1" applyFill="1" applyAlignment="1" applyProtection="1"/>
    <xf numFmtId="0" fontId="4" fillId="24" borderId="0" xfId="0" quotePrefix="1" applyFont="1" applyFill="1" applyAlignment="1">
      <alignment horizontal="center"/>
    </xf>
    <xf numFmtId="0" fontId="38" fillId="24" borderId="0" xfId="2" applyFont="1" applyFill="1" applyAlignment="1" applyProtection="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40434486347511"/>
          <c:y val="4.7358918486236495E-2"/>
          <c:w val="0.66620822341096786"/>
          <c:h val="0.82695957664428332"/>
        </c:manualLayout>
      </c:layout>
      <c:lineChart>
        <c:grouping val="standard"/>
        <c:varyColors val="0"/>
        <c:ser>
          <c:idx val="0"/>
          <c:order val="0"/>
          <c:tx>
            <c:v>فروش</c:v>
          </c:tx>
          <c:spPr>
            <a:ln w="12700">
              <a:solidFill>
                <a:srgbClr val="000080"/>
              </a:solidFill>
              <a:prstDash val="solid"/>
            </a:ln>
          </c:spPr>
          <c:marker>
            <c:symbol val="none"/>
          </c:marker>
          <c:val>
            <c:numRef>
              <c:f>'صورت سود و زیان پیش بینی شده'!$B$3:$K$3</c:f>
              <c:numCache>
                <c:formatCode>#,##0_ ;[Red]\-#,##0\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2E22-4F49-B058-CC04983DE0D8}"/>
            </c:ext>
          </c:extLst>
        </c:ser>
        <c:ser>
          <c:idx val="1"/>
          <c:order val="1"/>
          <c:tx>
            <c:v>سود خالص</c:v>
          </c:tx>
          <c:spPr>
            <a:ln w="12700">
              <a:solidFill>
                <a:srgbClr val="FF00FF"/>
              </a:solidFill>
              <a:prstDash val="solid"/>
            </a:ln>
          </c:spPr>
          <c:marker>
            <c:symbol val="none"/>
          </c:marker>
          <c:val>
            <c:numRef>
              <c:f>'صورت سود و زیان پیش بینی شده'!$B$30:$K$30</c:f>
              <c:numCache>
                <c:formatCode>#,##0_ ;[Red]\-#,##0\ </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2E22-4F49-B058-CC04983DE0D8}"/>
            </c:ext>
          </c:extLst>
        </c:ser>
        <c:dLbls>
          <c:showLegendKey val="0"/>
          <c:showVal val="0"/>
          <c:showCatName val="0"/>
          <c:showSerName val="0"/>
          <c:showPercent val="0"/>
          <c:showBubbleSize val="0"/>
        </c:dLbls>
        <c:smooth val="0"/>
        <c:axId val="245243752"/>
        <c:axId val="1"/>
      </c:lineChart>
      <c:catAx>
        <c:axId val="245243752"/>
        <c:scaling>
          <c:orientation val="minMax"/>
        </c:scaling>
        <c:delete val="0"/>
        <c:axPos val="b"/>
        <c:title>
          <c:tx>
            <c:rich>
              <a:bodyPr/>
              <a:lstStyle/>
              <a:p>
                <a:pPr>
                  <a:defRPr sz="1300" b="1" i="0" u="none" strike="noStrike" baseline="0">
                    <a:solidFill>
                      <a:srgbClr val="000000"/>
                    </a:solidFill>
                    <a:latin typeface="Arial"/>
                    <a:ea typeface="Arial"/>
                    <a:cs typeface="B Nazanin" pitchFamily="2" charset="-78"/>
                  </a:defRPr>
                </a:pPr>
                <a:r>
                  <a:rPr lang="fa-IR" sz="1300" b="1">
                    <a:cs typeface="B Nazanin" pitchFamily="2" charset="-78"/>
                  </a:rPr>
                  <a:t>سال</a:t>
                </a:r>
              </a:p>
            </c:rich>
          </c:tx>
          <c:layout>
            <c:manualLayout>
              <c:xMode val="edge"/>
              <c:yMode val="edge"/>
              <c:x val="0.44771147300949399"/>
              <c:y val="0.930784963354990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a-IR"/>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B Nazanin" pitchFamily="2" charset="-78"/>
                  </a:defRPr>
                </a:pPr>
                <a:r>
                  <a:rPr lang="fa-IR" sz="1300">
                    <a:cs typeface="B Nazanin" pitchFamily="2" charset="-78"/>
                  </a:rPr>
                  <a:t>هزینه|درآمد</a:t>
                </a:r>
              </a:p>
            </c:rich>
          </c:tx>
          <c:layout>
            <c:manualLayout>
              <c:xMode val="edge"/>
              <c:yMode val="edge"/>
              <c:x val="2.95749121864218E-2"/>
              <c:y val="0.41165832413024872"/>
            </c:manualLayout>
          </c:layout>
          <c:overlay val="0"/>
          <c:spPr>
            <a:noFill/>
            <a:ln w="25400">
              <a:noFill/>
            </a:ln>
          </c:spPr>
        </c:title>
        <c:numFmt formatCode="#,##0_ ;[Red]\-#,##0\ "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a-IR"/>
          </a:p>
        </c:txPr>
        <c:crossAx val="245243752"/>
        <c:crosses val="autoZero"/>
        <c:crossBetween val="between"/>
        <c:majorUnit val="2000000000"/>
      </c:valAx>
      <c:spPr>
        <a:solidFill>
          <a:srgbClr val="C0C0C0"/>
        </a:solidFill>
        <a:ln w="12700">
          <a:solidFill>
            <a:srgbClr val="808080"/>
          </a:solidFill>
          <a:prstDash val="solid"/>
        </a:ln>
      </c:spPr>
    </c:plotArea>
    <c:legend>
      <c:legendPos val="r"/>
      <c:layout>
        <c:manualLayout>
          <c:xMode val="edge"/>
          <c:yMode val="edge"/>
          <c:x val="0.82994532582536973"/>
          <c:y val="0.42258728587888261"/>
          <c:w val="0.15526819162441485"/>
          <c:h val="7.8324417098135979E-2"/>
        </c:manualLayout>
      </c:layout>
      <c:overlay val="0"/>
      <c:spPr>
        <a:solidFill>
          <a:srgbClr val="FFFFFF"/>
        </a:solidFill>
        <a:ln w="3175">
          <a:solidFill>
            <a:srgbClr val="000000"/>
          </a:solidFill>
          <a:prstDash val="solid"/>
        </a:ln>
      </c:spPr>
      <c:txPr>
        <a:bodyPr/>
        <a:lstStyle/>
        <a:p>
          <a:pPr>
            <a:defRPr sz="1300" b="1" i="0" u="none" strike="noStrike" baseline="0">
              <a:solidFill>
                <a:srgbClr val="000000"/>
              </a:solidFill>
              <a:latin typeface="Arial"/>
              <a:ea typeface="Arial"/>
              <a:cs typeface="B Nazanin" pitchFamily="2" charset="-78"/>
            </a:defRPr>
          </a:pPr>
          <a:endParaRPr lang="fa-I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a-IR"/>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21</xdr:col>
      <xdr:colOff>76200</xdr:colOff>
      <xdr:row>32</xdr:row>
      <xdr:rowOff>47625</xdr:rowOff>
    </xdr:to>
    <xdr:graphicFrame macro="">
      <xdr:nvGraphicFramePr>
        <xdr:cNvPr id="426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xcelengineer.ir/" TargetMode="External"/><Relationship Id="rId1" Type="http://schemas.openxmlformats.org/officeDocument/2006/relationships/hyperlink" Target="https://telegram.me/ExcelEngine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7"/>
  <sheetViews>
    <sheetView rightToLeft="1" tabSelected="1" zoomScale="130" zoomScaleNormal="130" workbookViewId="0"/>
  </sheetViews>
  <sheetFormatPr defaultRowHeight="15.75" zeroHeight="1" x14ac:dyDescent="0.4"/>
  <cols>
    <col min="1" max="1" width="41.7109375" style="3" customWidth="1"/>
    <col min="2" max="2" width="23.5703125" style="12" customWidth="1"/>
    <col min="3" max="3" width="9.140625" style="3"/>
    <col min="4" max="4" width="26.85546875" style="3" customWidth="1"/>
    <col min="5" max="5" width="22.7109375" style="3" customWidth="1"/>
    <col min="6" max="6" width="22.7109375" style="3" hidden="1" customWidth="1"/>
    <col min="7" max="256" width="9.140625" style="3" hidden="1" customWidth="1"/>
    <col min="257" max="16384" width="9.140625" style="3"/>
  </cols>
  <sheetData>
    <row r="1" spans="1:5" ht="21.75" x14ac:dyDescent="0.4">
      <c r="A1" s="291" t="s">
        <v>0</v>
      </c>
      <c r="B1" s="291" t="s">
        <v>1</v>
      </c>
      <c r="C1" s="428"/>
      <c r="D1" s="428"/>
      <c r="E1" s="428"/>
    </row>
    <row r="2" spans="1:5" ht="24" x14ac:dyDescent="0.4">
      <c r="A2" s="324" t="s">
        <v>2</v>
      </c>
      <c r="B2" s="325">
        <f>'سرمايه گذاري ثابت و استهلاک آن'!F5</f>
        <v>0</v>
      </c>
      <c r="C2" s="428"/>
      <c r="D2" s="428"/>
      <c r="E2" s="428"/>
    </row>
    <row r="3" spans="1:5" ht="24" x14ac:dyDescent="0.4">
      <c r="A3" s="324" t="s">
        <v>3</v>
      </c>
      <c r="B3" s="325">
        <f>'سرمايه گذاري ثابت و استهلاک آن'!F13</f>
        <v>0</v>
      </c>
      <c r="C3" s="428"/>
      <c r="D3" s="428"/>
      <c r="E3" s="428"/>
    </row>
    <row r="4" spans="1:5" ht="24" x14ac:dyDescent="0.4">
      <c r="A4" s="324" t="s">
        <v>4</v>
      </c>
      <c r="B4" s="325">
        <f>'سرمايه گذاري ثابت و استهلاک آن'!F22</f>
        <v>0</v>
      </c>
      <c r="C4" s="428"/>
      <c r="D4" s="428"/>
      <c r="E4" s="428"/>
    </row>
    <row r="5" spans="1:5" ht="24" x14ac:dyDescent="0.4">
      <c r="A5" s="324" t="s">
        <v>5</v>
      </c>
      <c r="B5" s="325">
        <f>'سرمايه گذاري ثابت و استهلاک آن'!F36</f>
        <v>0</v>
      </c>
      <c r="C5" s="428"/>
      <c r="D5" s="464" t="s">
        <v>207</v>
      </c>
      <c r="E5" s="428"/>
    </row>
    <row r="6" spans="1:5" ht="24" x14ac:dyDescent="0.4">
      <c r="A6" s="324" t="s">
        <v>7</v>
      </c>
      <c r="B6" s="325">
        <f>'سرمايه گذاري ثابت و استهلاک آن'!F47</f>
        <v>0</v>
      </c>
      <c r="C6" s="428"/>
      <c r="D6" s="462" t="s">
        <v>205</v>
      </c>
      <c r="E6" s="428"/>
    </row>
    <row r="7" spans="1:5" ht="24" x14ac:dyDescent="0.4">
      <c r="A7" s="324" t="s">
        <v>8</v>
      </c>
      <c r="B7" s="325">
        <f>'سرمايه گذاري ثابت و استهلاک آن'!F53</f>
        <v>0</v>
      </c>
      <c r="C7" s="428"/>
      <c r="D7" s="463" t="s">
        <v>206</v>
      </c>
      <c r="E7" s="428"/>
    </row>
    <row r="8" spans="1:5" ht="24" x14ac:dyDescent="0.4">
      <c r="A8" s="324" t="s">
        <v>9</v>
      </c>
      <c r="B8" s="325">
        <f>'سرمايه گذاري ثابت و استهلاک آن'!F59</f>
        <v>0</v>
      </c>
      <c r="C8" s="428"/>
      <c r="D8" s="428"/>
      <c r="E8" s="428"/>
    </row>
    <row r="9" spans="1:5" ht="24" x14ac:dyDescent="0.4">
      <c r="A9" s="324" t="s">
        <v>24</v>
      </c>
      <c r="B9" s="325">
        <f>'سرمايه گذاري ثابت و استهلاک آن'!F65</f>
        <v>0</v>
      </c>
      <c r="C9" s="428"/>
      <c r="D9" s="428"/>
      <c r="E9" s="428"/>
    </row>
    <row r="10" spans="1:5" ht="24" x14ac:dyDescent="0.4">
      <c r="A10" s="324" t="s">
        <v>88</v>
      </c>
      <c r="B10" s="325">
        <f>SUM(B2:B9)</f>
        <v>0</v>
      </c>
      <c r="C10" s="428"/>
      <c r="D10" s="428"/>
      <c r="E10" s="428"/>
    </row>
    <row r="11" spans="1:5" ht="24.75" thickBot="1" x14ac:dyDescent="0.45">
      <c r="A11" s="326" t="s">
        <v>87</v>
      </c>
      <c r="B11" s="327" t="e">
        <f>'سرمایه درگردش'!F9</f>
        <v>#DIV/0!</v>
      </c>
      <c r="C11" s="428"/>
      <c r="D11" s="428"/>
      <c r="E11" s="428"/>
    </row>
    <row r="12" spans="1:5" ht="22.5" thickBot="1" x14ac:dyDescent="0.45">
      <c r="A12" s="289" t="s">
        <v>10</v>
      </c>
      <c r="B12" s="290" t="e">
        <f>B10+B11</f>
        <v>#DIV/0!</v>
      </c>
      <c r="C12" s="428"/>
      <c r="D12" s="428"/>
      <c r="E12" s="428"/>
    </row>
    <row r="13" spans="1:5" x14ac:dyDescent="0.4">
      <c r="A13" s="428"/>
      <c r="B13" s="450"/>
      <c r="C13" s="428"/>
      <c r="D13" s="428"/>
      <c r="E13" s="428"/>
    </row>
    <row r="14" spans="1:5" ht="24" x14ac:dyDescent="0.4">
      <c r="A14" s="324" t="s">
        <v>189</v>
      </c>
      <c r="B14" s="325"/>
      <c r="C14" s="428"/>
      <c r="D14" s="428"/>
      <c r="E14" s="428"/>
    </row>
    <row r="15" spans="1:5" x14ac:dyDescent="0.4">
      <c r="A15" s="428"/>
      <c r="B15" s="449"/>
      <c r="C15" s="428"/>
      <c r="D15" s="428"/>
      <c r="E15" s="428"/>
    </row>
    <row r="16" spans="1:5" x14ac:dyDescent="0.4">
      <c r="A16" s="428"/>
      <c r="B16" s="389"/>
      <c r="C16" s="428"/>
      <c r="D16" s="428"/>
      <c r="E16" s="428"/>
    </row>
    <row r="17" spans="1:5" x14ac:dyDescent="0.4">
      <c r="A17" s="428"/>
      <c r="B17" s="389"/>
      <c r="C17" s="428"/>
      <c r="D17" s="428"/>
      <c r="E17" s="428"/>
    </row>
  </sheetData>
  <sheetProtection algorithmName="SHA-512" hashValue="W3DZ1Ot8CPjGW/gRMQYJm0Zvci2utqW2uoZpSCx8UryLxXpjaTcIaZAzpiK2/k1STk6E8i8NWnbi+8gu3pqUQg==" saltValue="Ptk7fv+b83/xMQR+seQw1w==" spinCount="100000" sheet="1"/>
  <phoneticPr fontId="0" type="noConversion"/>
  <hyperlinks>
    <hyperlink ref="D6" r:id="rId1"/>
    <hyperlink ref="D5" r:id="rId2"/>
  </hyperlinks>
  <pageMargins left="0.16" right="0.17" top="1" bottom="1" header="0.5" footer="0.5"/>
  <pageSetup paperSize="9"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4"/>
  <sheetViews>
    <sheetView rightToLeft="1" zoomScaleNormal="100" zoomScaleSheetLayoutView="120" workbookViewId="0"/>
  </sheetViews>
  <sheetFormatPr defaultRowHeight="15.75" zeroHeight="1" x14ac:dyDescent="0.4"/>
  <cols>
    <col min="1" max="1" width="8.7109375" style="11" customWidth="1"/>
    <col min="2" max="2" width="17.7109375" style="30" customWidth="1"/>
    <col min="3" max="3" width="10.140625" style="11" customWidth="1"/>
    <col min="4" max="5" width="9.7109375" style="11" customWidth="1"/>
    <col min="6" max="6" width="16.85546875" style="31" customWidth="1"/>
    <col min="7" max="7" width="9.140625" style="80"/>
    <col min="8" max="8" width="13.7109375" style="80" customWidth="1"/>
    <col min="9" max="9" width="15" style="80" customWidth="1"/>
    <col min="10" max="10" width="13.7109375" style="80" customWidth="1"/>
    <col min="11" max="11" width="17.42578125" style="80" bestFit="1" customWidth="1"/>
    <col min="12" max="14" width="13.7109375" style="80" customWidth="1"/>
    <col min="15" max="15" width="12.5703125" style="80" bestFit="1" customWidth="1"/>
    <col min="16" max="16" width="13.7109375" style="80" customWidth="1"/>
    <col min="17" max="17" width="13" style="80" bestFit="1" customWidth="1"/>
    <col min="18" max="18" width="15.42578125" style="80" bestFit="1" customWidth="1"/>
    <col min="19" max="19" width="12.28515625" style="80" bestFit="1" customWidth="1"/>
    <col min="20" max="20" width="11.28515625" style="80" bestFit="1" customWidth="1"/>
    <col min="21" max="21" width="13" style="80" bestFit="1" customWidth="1"/>
    <col min="22" max="22" width="11.28515625" style="80" bestFit="1" customWidth="1"/>
    <col min="23" max="23" width="12.5703125" style="80" bestFit="1" customWidth="1"/>
    <col min="24" max="26" width="13.7109375" style="80" customWidth="1"/>
    <col min="27" max="27" width="17.140625" style="80" customWidth="1"/>
    <col min="28" max="28" width="9.140625" style="11"/>
    <col min="29" max="256" width="0" style="11" hidden="1" customWidth="1"/>
    <col min="257" max="16384" width="9.140625" style="11"/>
  </cols>
  <sheetData>
    <row r="1" spans="1:28" ht="25.5" x14ac:dyDescent="0.65">
      <c r="A1" s="394"/>
      <c r="B1" s="396"/>
      <c r="C1" s="388"/>
      <c r="D1" s="388"/>
      <c r="E1" s="388"/>
      <c r="F1" s="397"/>
      <c r="G1" s="388"/>
      <c r="H1" s="388"/>
      <c r="I1" s="388"/>
      <c r="J1" s="388"/>
      <c r="K1" s="388"/>
      <c r="L1" s="388"/>
      <c r="M1" s="388"/>
      <c r="N1" s="388"/>
      <c r="O1" s="388"/>
      <c r="P1" s="388"/>
      <c r="Q1" s="388"/>
      <c r="R1" s="388"/>
      <c r="S1" s="388"/>
      <c r="T1" s="388"/>
      <c r="U1" s="388"/>
      <c r="V1" s="388"/>
      <c r="W1" s="388"/>
      <c r="X1" s="388"/>
      <c r="Y1" s="388"/>
      <c r="Z1" s="388"/>
      <c r="AA1" s="388"/>
      <c r="AB1" s="388"/>
    </row>
    <row r="2" spans="1:28" ht="26.25" thickBot="1" x14ac:dyDescent="0.7">
      <c r="A2" s="398" t="s">
        <v>2</v>
      </c>
      <c r="B2" s="398"/>
      <c r="C2" s="388"/>
      <c r="D2" s="388"/>
      <c r="E2" s="388"/>
      <c r="F2" s="397"/>
      <c r="G2" s="388"/>
      <c r="H2" s="388"/>
      <c r="I2" s="388"/>
      <c r="J2" s="388"/>
      <c r="K2" s="388"/>
      <c r="L2" s="388"/>
      <c r="M2" s="388"/>
      <c r="N2" s="388"/>
      <c r="O2" s="388"/>
      <c r="P2" s="388"/>
      <c r="Q2" s="388"/>
      <c r="R2" s="388"/>
      <c r="S2" s="388"/>
      <c r="T2" s="388"/>
      <c r="U2" s="388"/>
      <c r="V2" s="388"/>
      <c r="W2" s="388"/>
      <c r="X2" s="388"/>
      <c r="Y2" s="388"/>
      <c r="Z2" s="388"/>
      <c r="AA2" s="388"/>
      <c r="AB2" s="388"/>
    </row>
    <row r="3" spans="1:28" s="12" customFormat="1" ht="24.95" customHeight="1" thickBot="1" x14ac:dyDescent="0.25">
      <c r="A3" s="13" t="s">
        <v>15</v>
      </c>
      <c r="B3" s="14" t="s">
        <v>0</v>
      </c>
      <c r="C3" s="15" t="s">
        <v>11</v>
      </c>
      <c r="D3" s="15" t="s">
        <v>12</v>
      </c>
      <c r="E3" s="16" t="s">
        <v>13</v>
      </c>
      <c r="F3" s="17" t="s">
        <v>14</v>
      </c>
      <c r="G3" s="389"/>
      <c r="H3" s="389"/>
      <c r="I3" s="389"/>
      <c r="J3" s="389"/>
      <c r="K3" s="389"/>
      <c r="L3" s="389"/>
      <c r="M3" s="389"/>
      <c r="N3" s="389"/>
      <c r="O3" s="389"/>
      <c r="P3" s="389"/>
      <c r="Q3" s="389"/>
      <c r="R3" s="389"/>
      <c r="S3" s="389"/>
      <c r="T3" s="389"/>
      <c r="U3" s="389"/>
      <c r="V3" s="389"/>
      <c r="W3" s="389"/>
      <c r="X3" s="389"/>
      <c r="Y3" s="389"/>
      <c r="Z3" s="389"/>
      <c r="AA3" s="389"/>
      <c r="AB3" s="389"/>
    </row>
    <row r="4" spans="1:28" s="12" customFormat="1" ht="15" customHeight="1" thickBot="1" x14ac:dyDescent="0.25">
      <c r="A4" s="32"/>
      <c r="B4" s="33" t="s">
        <v>2</v>
      </c>
      <c r="C4" s="34" t="s">
        <v>16</v>
      </c>
      <c r="D4" s="34"/>
      <c r="E4" s="35"/>
      <c r="F4" s="314">
        <f>E4*D4</f>
        <v>0</v>
      </c>
      <c r="G4" s="389"/>
      <c r="H4" s="389"/>
      <c r="I4" s="389"/>
      <c r="J4" s="389"/>
      <c r="K4" s="389"/>
      <c r="L4" s="389"/>
      <c r="M4" s="389"/>
      <c r="N4" s="389"/>
      <c r="O4" s="389"/>
      <c r="P4" s="389"/>
      <c r="Q4" s="389"/>
      <c r="R4" s="389"/>
      <c r="S4" s="389"/>
      <c r="T4" s="389"/>
      <c r="U4" s="389"/>
      <c r="V4" s="389"/>
      <c r="W4" s="389"/>
      <c r="X4" s="389"/>
      <c r="Y4" s="389"/>
      <c r="Z4" s="389"/>
      <c r="AA4" s="389"/>
      <c r="AB4" s="389"/>
    </row>
    <row r="5" spans="1:28" s="12" customFormat="1" ht="20.25" thickBot="1" x14ac:dyDescent="0.25">
      <c r="A5" s="389"/>
      <c r="B5" s="395"/>
      <c r="C5" s="389"/>
      <c r="D5" s="389"/>
      <c r="E5" s="389"/>
      <c r="F5" s="160">
        <f>SUM(F4)</f>
        <v>0</v>
      </c>
      <c r="G5" s="389"/>
      <c r="H5" s="389"/>
      <c r="I5" s="389"/>
      <c r="J5" s="389"/>
      <c r="K5" s="389"/>
      <c r="L5" s="389"/>
      <c r="M5" s="389"/>
      <c r="N5" s="389"/>
      <c r="O5" s="389"/>
      <c r="P5" s="389"/>
      <c r="Q5" s="389"/>
      <c r="R5" s="389"/>
      <c r="S5" s="389"/>
      <c r="T5" s="389"/>
      <c r="U5" s="389"/>
      <c r="V5" s="389"/>
      <c r="W5" s="389"/>
      <c r="X5" s="389"/>
      <c r="Y5" s="389"/>
      <c r="Z5" s="389"/>
      <c r="AA5" s="389"/>
      <c r="AB5" s="389"/>
    </row>
    <row r="6" spans="1:28" x14ac:dyDescent="0.4">
      <c r="A6" s="388"/>
      <c r="B6" s="396"/>
      <c r="C6" s="388"/>
      <c r="D6" s="388"/>
      <c r="E6" s="388"/>
      <c r="F6" s="397"/>
      <c r="G6" s="388"/>
      <c r="H6" s="388"/>
      <c r="I6" s="388"/>
      <c r="J6" s="388"/>
      <c r="K6" s="388"/>
      <c r="L6" s="388"/>
      <c r="M6" s="388"/>
      <c r="N6" s="388"/>
      <c r="O6" s="388"/>
      <c r="P6" s="388"/>
      <c r="Q6" s="388"/>
      <c r="R6" s="388"/>
      <c r="S6" s="388"/>
      <c r="T6" s="388"/>
      <c r="U6" s="388"/>
      <c r="V6" s="388"/>
      <c r="W6" s="388"/>
      <c r="X6" s="388"/>
      <c r="Y6" s="388"/>
      <c r="Z6" s="388"/>
      <c r="AA6" s="388"/>
      <c r="AB6" s="388"/>
    </row>
    <row r="7" spans="1:28" ht="25.5" x14ac:dyDescent="0.65">
      <c r="A7" s="394"/>
      <c r="C7" s="388"/>
      <c r="D7" s="388"/>
      <c r="E7" s="388"/>
      <c r="F7" s="397"/>
      <c r="G7" s="388"/>
      <c r="H7" s="388"/>
      <c r="I7" s="388"/>
      <c r="J7" s="388"/>
      <c r="K7" s="388"/>
      <c r="L7" s="388"/>
      <c r="M7" s="388"/>
      <c r="N7" s="388"/>
      <c r="O7" s="388"/>
      <c r="P7" s="388"/>
      <c r="Q7" s="388"/>
      <c r="R7" s="388"/>
      <c r="S7" s="388"/>
      <c r="T7" s="388"/>
      <c r="U7" s="388"/>
      <c r="V7" s="388"/>
      <c r="W7" s="388"/>
      <c r="X7" s="388"/>
      <c r="Y7" s="388"/>
      <c r="Z7" s="388"/>
      <c r="AA7" s="388"/>
      <c r="AB7" s="388"/>
    </row>
    <row r="8" spans="1:28" ht="26.25" thickBot="1" x14ac:dyDescent="0.7">
      <c r="A8" s="398" t="s">
        <v>17</v>
      </c>
      <c r="B8" s="398"/>
      <c r="C8" s="388"/>
      <c r="D8" s="388"/>
      <c r="E8" s="388"/>
      <c r="F8" s="397"/>
      <c r="G8" s="388"/>
      <c r="H8" s="388"/>
      <c r="I8" s="388"/>
      <c r="J8" s="388"/>
      <c r="K8" s="388"/>
      <c r="L8" s="388"/>
      <c r="M8" s="388"/>
      <c r="N8" s="388"/>
      <c r="O8" s="388"/>
      <c r="P8" s="388"/>
      <c r="Q8" s="388"/>
      <c r="R8" s="388"/>
      <c r="S8" s="388"/>
      <c r="T8" s="388"/>
      <c r="U8" s="388"/>
      <c r="V8" s="388"/>
      <c r="W8" s="388"/>
      <c r="X8" s="388"/>
      <c r="Y8" s="388"/>
      <c r="Z8" s="388"/>
      <c r="AA8" s="388"/>
      <c r="AB8" s="388"/>
    </row>
    <row r="9" spans="1:28" ht="22.5" thickBot="1" x14ac:dyDescent="0.45">
      <c r="A9" s="13" t="s">
        <v>15</v>
      </c>
      <c r="B9" s="14" t="s">
        <v>0</v>
      </c>
      <c r="C9" s="15" t="s">
        <v>11</v>
      </c>
      <c r="D9" s="15" t="s">
        <v>12</v>
      </c>
      <c r="E9" s="16" t="s">
        <v>13</v>
      </c>
      <c r="F9" s="17" t="s">
        <v>14</v>
      </c>
      <c r="G9" s="388"/>
      <c r="H9" s="388"/>
      <c r="I9" s="388"/>
      <c r="J9" s="388"/>
      <c r="K9" s="388"/>
      <c r="L9" s="388"/>
      <c r="M9" s="388"/>
      <c r="N9" s="388"/>
      <c r="O9" s="388"/>
      <c r="P9" s="388"/>
      <c r="Q9" s="388"/>
      <c r="R9" s="388"/>
      <c r="S9" s="388"/>
      <c r="T9" s="388"/>
      <c r="U9" s="388"/>
      <c r="V9" s="388"/>
      <c r="W9" s="388"/>
      <c r="X9" s="388"/>
      <c r="Y9" s="388"/>
      <c r="Z9" s="388"/>
      <c r="AA9" s="388"/>
      <c r="AB9" s="388"/>
    </row>
    <row r="10" spans="1:28" x14ac:dyDescent="0.4">
      <c r="A10" s="38"/>
      <c r="B10" s="39" t="s">
        <v>63</v>
      </c>
      <c r="C10" s="40" t="s">
        <v>16</v>
      </c>
      <c r="D10" s="40"/>
      <c r="E10" s="41"/>
      <c r="F10" s="315">
        <f>E10*D10</f>
        <v>0</v>
      </c>
      <c r="G10" s="388"/>
      <c r="H10" s="388"/>
      <c r="I10" s="388"/>
      <c r="J10" s="388"/>
      <c r="K10" s="388"/>
      <c r="L10" s="388"/>
      <c r="M10" s="388"/>
      <c r="N10" s="388"/>
      <c r="O10" s="388"/>
      <c r="P10" s="388"/>
      <c r="Q10" s="388"/>
      <c r="R10" s="388"/>
      <c r="S10" s="388"/>
      <c r="T10" s="388"/>
      <c r="U10" s="388"/>
      <c r="V10" s="388"/>
      <c r="W10" s="388"/>
      <c r="X10" s="388"/>
      <c r="Y10" s="388"/>
      <c r="Z10" s="388"/>
      <c r="AA10" s="388"/>
      <c r="AB10" s="388"/>
    </row>
    <row r="11" spans="1:28" x14ac:dyDescent="0.4">
      <c r="A11" s="43"/>
      <c r="B11" s="44" t="s">
        <v>64</v>
      </c>
      <c r="C11" s="45" t="s">
        <v>16</v>
      </c>
      <c r="D11" s="45"/>
      <c r="E11" s="46"/>
      <c r="F11" s="316">
        <f>E11*D11</f>
        <v>0</v>
      </c>
      <c r="G11" s="388"/>
      <c r="H11" s="388"/>
      <c r="I11" s="388"/>
      <c r="J11" s="388"/>
      <c r="K11" s="388"/>
      <c r="L11" s="388"/>
      <c r="M11" s="388"/>
      <c r="N11" s="388"/>
      <c r="O11" s="388"/>
      <c r="P11" s="388"/>
      <c r="Q11" s="388"/>
      <c r="R11" s="388"/>
      <c r="S11" s="388"/>
      <c r="T11" s="388"/>
      <c r="U11" s="388"/>
      <c r="V11" s="388"/>
      <c r="W11" s="388"/>
      <c r="X11" s="388"/>
      <c r="Y11" s="388"/>
      <c r="Z11" s="388"/>
      <c r="AA11" s="388"/>
      <c r="AB11" s="388"/>
    </row>
    <row r="12" spans="1:28" ht="16.5" thickBot="1" x14ac:dyDescent="0.45">
      <c r="A12" s="48"/>
      <c r="B12" s="49" t="s">
        <v>65</v>
      </c>
      <c r="C12" s="50" t="s">
        <v>16</v>
      </c>
      <c r="D12" s="50"/>
      <c r="E12" s="51"/>
      <c r="F12" s="317">
        <f>E12*D12</f>
        <v>0</v>
      </c>
      <c r="G12" s="388"/>
      <c r="H12" s="388"/>
      <c r="I12" s="388"/>
      <c r="J12" s="388"/>
      <c r="K12" s="388"/>
      <c r="L12" s="388"/>
      <c r="M12" s="388"/>
      <c r="N12" s="388"/>
      <c r="O12" s="388"/>
      <c r="P12" s="388"/>
      <c r="Q12" s="388"/>
      <c r="R12" s="388"/>
      <c r="S12" s="388"/>
      <c r="T12" s="388"/>
      <c r="U12" s="388"/>
      <c r="V12" s="388"/>
      <c r="W12" s="388"/>
      <c r="X12" s="388"/>
      <c r="Y12" s="388"/>
      <c r="Z12" s="388"/>
      <c r="AA12" s="388"/>
      <c r="AB12" s="388"/>
    </row>
    <row r="13" spans="1:28" ht="20.25" thickBot="1" x14ac:dyDescent="0.45">
      <c r="A13" s="389"/>
      <c r="B13" s="395"/>
      <c r="C13" s="389"/>
      <c r="D13" s="389"/>
      <c r="E13" s="389"/>
      <c r="F13" s="160">
        <f>SUM(F10:F12)</f>
        <v>0</v>
      </c>
      <c r="G13" s="388"/>
      <c r="H13" s="388"/>
      <c r="I13" s="388"/>
      <c r="J13" s="388"/>
      <c r="K13" s="388"/>
      <c r="L13" s="388"/>
      <c r="M13" s="388"/>
      <c r="N13" s="388"/>
      <c r="O13" s="388"/>
      <c r="P13" s="388"/>
      <c r="Q13" s="388"/>
      <c r="R13" s="388"/>
      <c r="S13" s="388"/>
      <c r="T13" s="388"/>
      <c r="U13" s="388"/>
      <c r="V13" s="388"/>
      <c r="W13" s="388"/>
      <c r="X13" s="388"/>
      <c r="Y13" s="388"/>
      <c r="Z13" s="388"/>
      <c r="AA13" s="388"/>
      <c r="AB13" s="388"/>
    </row>
    <row r="14" spans="1:28" ht="16.5" thickBot="1" x14ac:dyDescent="0.45">
      <c r="A14" s="388"/>
      <c r="B14" s="396"/>
      <c r="C14" s="388"/>
      <c r="D14" s="388"/>
      <c r="E14" s="388"/>
      <c r="F14" s="397"/>
      <c r="G14" s="388"/>
      <c r="H14" s="388"/>
      <c r="I14" s="388"/>
      <c r="J14" s="388"/>
      <c r="K14" s="388"/>
      <c r="L14" s="388"/>
      <c r="M14" s="388"/>
      <c r="N14" s="388"/>
      <c r="O14" s="388"/>
      <c r="P14" s="388"/>
      <c r="Q14" s="388"/>
      <c r="R14" s="388"/>
      <c r="S14" s="388"/>
      <c r="T14" s="388"/>
      <c r="U14" s="388"/>
      <c r="V14" s="388"/>
      <c r="W14" s="388"/>
      <c r="X14" s="388"/>
      <c r="Y14" s="388"/>
      <c r="Z14" s="388"/>
      <c r="AA14" s="388"/>
      <c r="AB14" s="388"/>
    </row>
    <row r="15" spans="1:28" ht="26.25" thickBot="1" x14ac:dyDescent="0.7">
      <c r="A15" s="394"/>
      <c r="B15" s="396"/>
      <c r="C15" s="388"/>
      <c r="D15" s="388"/>
      <c r="E15" s="388"/>
      <c r="F15" s="397"/>
      <c r="G15" s="388"/>
      <c r="H15" s="176" t="s">
        <v>47</v>
      </c>
      <c r="I15" s="177"/>
      <c r="J15" s="176" t="s">
        <v>33</v>
      </c>
      <c r="K15" s="175"/>
      <c r="L15" s="180" t="s">
        <v>142</v>
      </c>
      <c r="M15" s="179"/>
      <c r="N15" s="183">
        <f>'هزینه های جاری'!D2</f>
        <v>0</v>
      </c>
      <c r="O15" s="388"/>
      <c r="P15" s="390"/>
      <c r="Q15" s="388"/>
      <c r="R15" s="390"/>
      <c r="S15" s="388"/>
      <c r="T15" s="388"/>
      <c r="U15" s="388"/>
      <c r="V15" s="388"/>
      <c r="W15" s="388"/>
      <c r="X15" s="388"/>
      <c r="Y15" s="388"/>
      <c r="Z15" s="390"/>
      <c r="AA15" s="388"/>
      <c r="AB15" s="388"/>
    </row>
    <row r="16" spans="1:28" ht="26.25" thickBot="1" x14ac:dyDescent="0.7">
      <c r="A16" s="398" t="s">
        <v>66</v>
      </c>
      <c r="B16" s="398"/>
      <c r="C16" s="388"/>
      <c r="D16" s="388"/>
      <c r="E16" s="388"/>
      <c r="F16" s="397"/>
      <c r="G16" s="388"/>
      <c r="H16" s="356" t="s">
        <v>27</v>
      </c>
      <c r="I16" s="350"/>
      <c r="J16" s="350" t="s">
        <v>34</v>
      </c>
      <c r="K16" s="350"/>
      <c r="L16" s="350" t="s">
        <v>29</v>
      </c>
      <c r="M16" s="350"/>
      <c r="N16" s="350" t="s">
        <v>35</v>
      </c>
      <c r="O16" s="357"/>
      <c r="P16" s="356" t="s">
        <v>38</v>
      </c>
      <c r="Q16" s="350"/>
      <c r="R16" s="350" t="s">
        <v>39</v>
      </c>
      <c r="S16" s="350"/>
      <c r="T16" s="350" t="s">
        <v>40</v>
      </c>
      <c r="U16" s="350"/>
      <c r="V16" s="350" t="s">
        <v>41</v>
      </c>
      <c r="W16" s="357"/>
      <c r="X16" s="350" t="s">
        <v>130</v>
      </c>
      <c r="Y16" s="357"/>
      <c r="Z16" s="356" t="s">
        <v>131</v>
      </c>
      <c r="AA16" s="350"/>
      <c r="AB16" s="388"/>
    </row>
    <row r="17" spans="1:28" ht="22.5" thickBot="1" x14ac:dyDescent="0.45">
      <c r="A17" s="13" t="s">
        <v>15</v>
      </c>
      <c r="B17" s="14" t="s">
        <v>0</v>
      </c>
      <c r="C17" s="15" t="s">
        <v>11</v>
      </c>
      <c r="D17" s="15" t="s">
        <v>12</v>
      </c>
      <c r="E17" s="16" t="s">
        <v>13</v>
      </c>
      <c r="F17" s="17" t="s">
        <v>14</v>
      </c>
      <c r="G17" s="388"/>
      <c r="H17" s="82" t="s">
        <v>22</v>
      </c>
      <c r="I17" s="83" t="s">
        <v>36</v>
      </c>
      <c r="J17" s="83" t="s">
        <v>22</v>
      </c>
      <c r="K17" s="83" t="s">
        <v>36</v>
      </c>
      <c r="L17" s="83" t="s">
        <v>22</v>
      </c>
      <c r="M17" s="83" t="s">
        <v>36</v>
      </c>
      <c r="N17" s="83" t="s">
        <v>22</v>
      </c>
      <c r="O17" s="84" t="s">
        <v>36</v>
      </c>
      <c r="P17" s="82" t="s">
        <v>22</v>
      </c>
      <c r="Q17" s="83" t="s">
        <v>36</v>
      </c>
      <c r="R17" s="83" t="s">
        <v>22</v>
      </c>
      <c r="S17" s="83" t="s">
        <v>36</v>
      </c>
      <c r="T17" s="83" t="s">
        <v>22</v>
      </c>
      <c r="U17" s="83" t="s">
        <v>36</v>
      </c>
      <c r="V17" s="83" t="s">
        <v>22</v>
      </c>
      <c r="W17" s="84" t="s">
        <v>36</v>
      </c>
      <c r="X17" s="83" t="s">
        <v>22</v>
      </c>
      <c r="Y17" s="84" t="s">
        <v>36</v>
      </c>
      <c r="Z17" s="82" t="s">
        <v>22</v>
      </c>
      <c r="AA17" s="83" t="s">
        <v>36</v>
      </c>
      <c r="AB17" s="388"/>
    </row>
    <row r="18" spans="1:28" x14ac:dyDescent="0.4">
      <c r="A18" s="38"/>
      <c r="B18" s="39" t="s">
        <v>67</v>
      </c>
      <c r="C18" s="40" t="s">
        <v>16</v>
      </c>
      <c r="D18" s="40"/>
      <c r="E18" s="41"/>
      <c r="F18" s="315">
        <f>E18*D18</f>
        <v>0</v>
      </c>
      <c r="G18" s="388"/>
      <c r="H18" s="85">
        <f>F18*7%</f>
        <v>0</v>
      </c>
      <c r="I18" s="86">
        <f>F18-H18</f>
        <v>0</v>
      </c>
      <c r="J18" s="86">
        <f>I18*7%</f>
        <v>0</v>
      </c>
      <c r="K18" s="86">
        <f>I18-J18</f>
        <v>0</v>
      </c>
      <c r="L18" s="86">
        <f>K18*7%</f>
        <v>0</v>
      </c>
      <c r="M18" s="86">
        <f>K18-L18</f>
        <v>0</v>
      </c>
      <c r="N18" s="86">
        <f>M18*7%</f>
        <v>0</v>
      </c>
      <c r="O18" s="87">
        <f>M18-N18</f>
        <v>0</v>
      </c>
      <c r="P18" s="85">
        <f>O18*7%</f>
        <v>0</v>
      </c>
      <c r="Q18" s="86">
        <f>O18-P18</f>
        <v>0</v>
      </c>
      <c r="R18" s="86">
        <f>Q18*7%</f>
        <v>0</v>
      </c>
      <c r="S18" s="86">
        <f>Q18-R18</f>
        <v>0</v>
      </c>
      <c r="T18" s="86">
        <f>S18*7%</f>
        <v>0</v>
      </c>
      <c r="U18" s="86">
        <f>S18-T18</f>
        <v>0</v>
      </c>
      <c r="V18" s="86">
        <f>U18*7%</f>
        <v>0</v>
      </c>
      <c r="W18" s="87">
        <f>U18-V18</f>
        <v>0</v>
      </c>
      <c r="X18" s="86">
        <f>V18*7%</f>
        <v>0</v>
      </c>
      <c r="Y18" s="87">
        <f>W18-X18</f>
        <v>0</v>
      </c>
      <c r="Z18" s="85">
        <f>Y18*7%</f>
        <v>0</v>
      </c>
      <c r="AA18" s="86">
        <f>Y18-Z18</f>
        <v>0</v>
      </c>
      <c r="AB18" s="388"/>
    </row>
    <row r="19" spans="1:28" x14ac:dyDescent="0.4">
      <c r="A19" s="53"/>
      <c r="B19" s="54" t="s">
        <v>68</v>
      </c>
      <c r="C19" s="45" t="s">
        <v>16</v>
      </c>
      <c r="D19" s="55"/>
      <c r="E19" s="56"/>
      <c r="F19" s="316">
        <f>E19*D19</f>
        <v>0</v>
      </c>
      <c r="G19" s="388"/>
      <c r="H19" s="85">
        <f>F19*7%</f>
        <v>0</v>
      </c>
      <c r="I19" s="86">
        <f>F19-H19</f>
        <v>0</v>
      </c>
      <c r="J19" s="86">
        <f>I19*7%</f>
        <v>0</v>
      </c>
      <c r="K19" s="86">
        <f>I19-J19</f>
        <v>0</v>
      </c>
      <c r="L19" s="86">
        <f>K19*7%</f>
        <v>0</v>
      </c>
      <c r="M19" s="86">
        <f>K19-L19</f>
        <v>0</v>
      </c>
      <c r="N19" s="86">
        <f>M19*7%</f>
        <v>0</v>
      </c>
      <c r="O19" s="87">
        <f>M19-N19</f>
        <v>0</v>
      </c>
      <c r="P19" s="85">
        <f>O19*7%</f>
        <v>0</v>
      </c>
      <c r="Q19" s="86">
        <f>O19-P19</f>
        <v>0</v>
      </c>
      <c r="R19" s="86">
        <f>Q19*7%</f>
        <v>0</v>
      </c>
      <c r="S19" s="86">
        <f>Q19-R19</f>
        <v>0</v>
      </c>
      <c r="T19" s="86">
        <f>S19*7%</f>
        <v>0</v>
      </c>
      <c r="U19" s="86">
        <f>S19-T19</f>
        <v>0</v>
      </c>
      <c r="V19" s="86">
        <f>U19*7%</f>
        <v>0</v>
      </c>
      <c r="W19" s="87">
        <f>U19-V19</f>
        <v>0</v>
      </c>
      <c r="X19" s="86">
        <f>V19*7%</f>
        <v>0</v>
      </c>
      <c r="Y19" s="87">
        <f>W19-X19</f>
        <v>0</v>
      </c>
      <c r="Z19" s="85">
        <f>Y19*7%</f>
        <v>0</v>
      </c>
      <c r="AA19" s="86">
        <f>Y19-Z19</f>
        <v>0</v>
      </c>
      <c r="AB19" s="388"/>
    </row>
    <row r="20" spans="1:28" x14ac:dyDescent="0.4">
      <c r="A20" s="53"/>
      <c r="B20" s="54"/>
      <c r="C20" s="55" t="s">
        <v>16</v>
      </c>
      <c r="D20" s="55"/>
      <c r="E20" s="56"/>
      <c r="F20" s="316">
        <f>E20*D20</f>
        <v>0</v>
      </c>
      <c r="G20" s="388"/>
      <c r="H20" s="85">
        <f>F20*7%</f>
        <v>0</v>
      </c>
      <c r="I20" s="86">
        <f>F20-H20</f>
        <v>0</v>
      </c>
      <c r="J20" s="86">
        <f>I20*7%</f>
        <v>0</v>
      </c>
      <c r="K20" s="86">
        <f>I20-J20</f>
        <v>0</v>
      </c>
      <c r="L20" s="86">
        <f>K20*7%</f>
        <v>0</v>
      </c>
      <c r="M20" s="86">
        <f>K20-L20</f>
        <v>0</v>
      </c>
      <c r="N20" s="86">
        <f>M20*7%</f>
        <v>0</v>
      </c>
      <c r="O20" s="87">
        <f>M20-N20</f>
        <v>0</v>
      </c>
      <c r="P20" s="85">
        <f>O20*7%</f>
        <v>0</v>
      </c>
      <c r="Q20" s="86">
        <f>O20-P20</f>
        <v>0</v>
      </c>
      <c r="R20" s="86">
        <f>Q20*7%</f>
        <v>0</v>
      </c>
      <c r="S20" s="86">
        <f>Q20-R20</f>
        <v>0</v>
      </c>
      <c r="T20" s="86">
        <f>S20*7%</f>
        <v>0</v>
      </c>
      <c r="U20" s="86">
        <f>S20-T20</f>
        <v>0</v>
      </c>
      <c r="V20" s="86">
        <f>U20*7%</f>
        <v>0</v>
      </c>
      <c r="W20" s="87">
        <f>U20-V20</f>
        <v>0</v>
      </c>
      <c r="X20" s="86">
        <f>V20*7%</f>
        <v>0</v>
      </c>
      <c r="Y20" s="87">
        <f>W20-X20</f>
        <v>0</v>
      </c>
      <c r="Z20" s="85">
        <f>Y20*7%</f>
        <v>0</v>
      </c>
      <c r="AA20" s="86">
        <f>Y20-Z20</f>
        <v>0</v>
      </c>
      <c r="AB20" s="388"/>
    </row>
    <row r="21" spans="1:28" ht="16.5" thickBot="1" x14ac:dyDescent="0.45">
      <c r="A21" s="53"/>
      <c r="B21" s="54"/>
      <c r="C21" s="55" t="s">
        <v>16</v>
      </c>
      <c r="D21" s="55"/>
      <c r="E21" s="56"/>
      <c r="F21" s="318">
        <f>E21*D21</f>
        <v>0</v>
      </c>
      <c r="G21" s="388"/>
      <c r="H21" s="85">
        <f>F21*7%</f>
        <v>0</v>
      </c>
      <c r="I21" s="86">
        <f>F21-H21</f>
        <v>0</v>
      </c>
      <c r="J21" s="86">
        <f>I21*7%</f>
        <v>0</v>
      </c>
      <c r="K21" s="86">
        <f>I21-J21</f>
        <v>0</v>
      </c>
      <c r="L21" s="86">
        <f>K21*7%</f>
        <v>0</v>
      </c>
      <c r="M21" s="86">
        <f>K21-L21</f>
        <v>0</v>
      </c>
      <c r="N21" s="86">
        <f>M21*7%</f>
        <v>0</v>
      </c>
      <c r="O21" s="87">
        <f>M21-N21</f>
        <v>0</v>
      </c>
      <c r="P21" s="85">
        <f>O21*7%</f>
        <v>0</v>
      </c>
      <c r="Q21" s="86">
        <f>O21-P21</f>
        <v>0</v>
      </c>
      <c r="R21" s="86">
        <f>Q21*7%</f>
        <v>0</v>
      </c>
      <c r="S21" s="86">
        <f>Q21-R21</f>
        <v>0</v>
      </c>
      <c r="T21" s="86">
        <f>S21*7%</f>
        <v>0</v>
      </c>
      <c r="U21" s="86">
        <f>S21-T21</f>
        <v>0</v>
      </c>
      <c r="V21" s="86">
        <f>U21*7%</f>
        <v>0</v>
      </c>
      <c r="W21" s="87">
        <f>U21-V21</f>
        <v>0</v>
      </c>
      <c r="X21" s="86">
        <f>V21*7%</f>
        <v>0</v>
      </c>
      <c r="Y21" s="87">
        <f>W21-X21</f>
        <v>0</v>
      </c>
      <c r="Z21" s="85">
        <f>Y21*7%</f>
        <v>0</v>
      </c>
      <c r="AA21" s="86">
        <f>Y21-Z21</f>
        <v>0</v>
      </c>
      <c r="AB21" s="388"/>
    </row>
    <row r="22" spans="1:28" ht="20.25" thickBot="1" x14ac:dyDescent="0.45">
      <c r="A22" s="389"/>
      <c r="B22" s="395"/>
      <c r="C22" s="389"/>
      <c r="D22" s="389"/>
      <c r="E22" s="389"/>
      <c r="F22" s="159">
        <f>SUM(F18:F21)</f>
        <v>0</v>
      </c>
      <c r="G22" s="388"/>
      <c r="H22" s="88">
        <f>SUM(H18:H21)</f>
        <v>0</v>
      </c>
      <c r="I22" s="89">
        <f>SUM(I18:I21)</f>
        <v>0</v>
      </c>
      <c r="J22" s="89">
        <f t="shared" ref="J22:O22" si="0">SUM(J18:J21)</f>
        <v>0</v>
      </c>
      <c r="K22" s="89">
        <f t="shared" si="0"/>
        <v>0</v>
      </c>
      <c r="L22" s="89">
        <f t="shared" si="0"/>
        <v>0</v>
      </c>
      <c r="M22" s="89">
        <f t="shared" si="0"/>
        <v>0</v>
      </c>
      <c r="N22" s="89">
        <f t="shared" si="0"/>
        <v>0</v>
      </c>
      <c r="O22" s="90">
        <f t="shared" si="0"/>
        <v>0</v>
      </c>
      <c r="P22" s="88">
        <f t="shared" ref="P22:W22" si="1">SUM(P18:P21)</f>
        <v>0</v>
      </c>
      <c r="Q22" s="89">
        <f t="shared" si="1"/>
        <v>0</v>
      </c>
      <c r="R22" s="89">
        <f t="shared" si="1"/>
        <v>0</v>
      </c>
      <c r="S22" s="89">
        <f t="shared" si="1"/>
        <v>0</v>
      </c>
      <c r="T22" s="89">
        <f t="shared" si="1"/>
        <v>0</v>
      </c>
      <c r="U22" s="89">
        <f t="shared" si="1"/>
        <v>0</v>
      </c>
      <c r="V22" s="89">
        <f t="shared" si="1"/>
        <v>0</v>
      </c>
      <c r="W22" s="90">
        <f t="shared" si="1"/>
        <v>0</v>
      </c>
      <c r="X22" s="89">
        <f>SUM(X18:X21)</f>
        <v>0</v>
      </c>
      <c r="Y22" s="90">
        <f>SUM(Y18:Y21)</f>
        <v>0</v>
      </c>
      <c r="Z22" s="88">
        <f>SUM(Z18:Z21)</f>
        <v>0</v>
      </c>
      <c r="AA22" s="89">
        <f>SUM(AA18:AA21)</f>
        <v>0</v>
      </c>
      <c r="AB22" s="388"/>
    </row>
    <row r="23" spans="1:28" ht="16.5" thickBot="1" x14ac:dyDescent="0.45">
      <c r="A23" s="388"/>
      <c r="B23" s="396"/>
      <c r="C23" s="388"/>
      <c r="D23" s="388"/>
      <c r="E23" s="388"/>
      <c r="F23" s="397"/>
      <c r="G23" s="388"/>
      <c r="H23" s="91" t="s">
        <v>61</v>
      </c>
      <c r="I23" s="92">
        <f>F22*2%</f>
        <v>0</v>
      </c>
      <c r="J23" s="93" t="s">
        <v>61</v>
      </c>
      <c r="K23" s="92">
        <f>I23+N15/100*I23</f>
        <v>0</v>
      </c>
      <c r="L23" s="93" t="s">
        <v>61</v>
      </c>
      <c r="M23" s="92">
        <f>K23+N15/100*K23</f>
        <v>0</v>
      </c>
      <c r="N23" s="93" t="s">
        <v>61</v>
      </c>
      <c r="O23" s="92">
        <f>M23+N15/100*M23</f>
        <v>0</v>
      </c>
      <c r="P23" s="91" t="s">
        <v>61</v>
      </c>
      <c r="Q23" s="92">
        <f>O23+N15/100*O23</f>
        <v>0</v>
      </c>
      <c r="R23" s="93" t="s">
        <v>61</v>
      </c>
      <c r="S23" s="92">
        <f>Q23+N15/100*Q23</f>
        <v>0</v>
      </c>
      <c r="T23" s="93" t="s">
        <v>61</v>
      </c>
      <c r="U23" s="92">
        <f>S23+N15/100*S23</f>
        <v>0</v>
      </c>
      <c r="V23" s="93" t="s">
        <v>61</v>
      </c>
      <c r="W23" s="92">
        <f>U23+N15/100*U23</f>
        <v>0</v>
      </c>
      <c r="X23" s="93" t="s">
        <v>61</v>
      </c>
      <c r="Y23" s="92">
        <f>W23+N15/100*W23</f>
        <v>0</v>
      </c>
      <c r="Z23" s="91" t="s">
        <v>61</v>
      </c>
      <c r="AA23" s="92">
        <f>Y23+N15/100*Y23</f>
        <v>0</v>
      </c>
      <c r="AB23" s="388"/>
    </row>
    <row r="24" spans="1:28" ht="16.5" thickBot="1" x14ac:dyDescent="0.45">
      <c r="A24" s="388"/>
      <c r="B24" s="396"/>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row>
    <row r="25" spans="1:28" ht="26.25" thickBot="1" x14ac:dyDescent="0.7">
      <c r="A25" s="394"/>
      <c r="B25" s="396"/>
      <c r="C25" s="399"/>
      <c r="D25" s="388"/>
      <c r="E25" s="388"/>
      <c r="F25" s="388"/>
      <c r="G25" s="388"/>
      <c r="H25" s="176" t="s">
        <v>101</v>
      </c>
      <c r="I25" s="177"/>
      <c r="J25" s="176"/>
      <c r="K25" s="177"/>
      <c r="L25" s="367" t="s">
        <v>142</v>
      </c>
      <c r="M25" s="367"/>
      <c r="N25" s="183">
        <f>'هزینه های جاری'!D3</f>
        <v>0</v>
      </c>
      <c r="O25" s="388"/>
      <c r="P25" s="390"/>
      <c r="Q25" s="388"/>
      <c r="R25" s="390"/>
      <c r="S25" s="388"/>
      <c r="T25" s="388"/>
      <c r="U25" s="388"/>
      <c r="V25" s="388"/>
      <c r="W25" s="388"/>
      <c r="X25" s="388"/>
      <c r="Y25" s="388"/>
      <c r="Z25" s="390"/>
      <c r="AA25" s="388"/>
      <c r="AB25" s="388"/>
    </row>
    <row r="26" spans="1:28" ht="26.25" thickBot="1" x14ac:dyDescent="0.7">
      <c r="A26" s="398" t="s">
        <v>69</v>
      </c>
      <c r="B26" s="398"/>
      <c r="C26" s="388"/>
      <c r="D26" s="388"/>
      <c r="E26" s="388"/>
      <c r="F26" s="388"/>
      <c r="G26" s="388"/>
      <c r="H26" s="356" t="s">
        <v>27</v>
      </c>
      <c r="I26" s="350"/>
      <c r="J26" s="350" t="s">
        <v>34</v>
      </c>
      <c r="K26" s="350"/>
      <c r="L26" s="350" t="s">
        <v>29</v>
      </c>
      <c r="M26" s="350"/>
      <c r="N26" s="350" t="s">
        <v>35</v>
      </c>
      <c r="O26" s="357"/>
      <c r="P26" s="356" t="s">
        <v>45</v>
      </c>
      <c r="Q26" s="350"/>
      <c r="R26" s="350" t="s">
        <v>39</v>
      </c>
      <c r="S26" s="350"/>
      <c r="T26" s="350" t="s">
        <v>40</v>
      </c>
      <c r="U26" s="350"/>
      <c r="V26" s="350" t="s">
        <v>41</v>
      </c>
      <c r="W26" s="357"/>
      <c r="X26" s="350" t="s">
        <v>130</v>
      </c>
      <c r="Y26" s="357"/>
      <c r="Z26" s="356" t="s">
        <v>131</v>
      </c>
      <c r="AA26" s="350"/>
      <c r="AB26" s="388"/>
    </row>
    <row r="27" spans="1:28" ht="22.5" thickBot="1" x14ac:dyDescent="0.45">
      <c r="A27" s="18" t="s">
        <v>15</v>
      </c>
      <c r="B27" s="16" t="s">
        <v>25</v>
      </c>
      <c r="C27" s="57"/>
      <c r="D27" s="19" t="s">
        <v>46</v>
      </c>
      <c r="E27" s="20"/>
      <c r="F27" s="21" t="s">
        <v>26</v>
      </c>
      <c r="G27" s="388"/>
      <c r="H27" s="82" t="s">
        <v>22</v>
      </c>
      <c r="I27" s="83" t="s">
        <v>36</v>
      </c>
      <c r="J27" s="83" t="s">
        <v>22</v>
      </c>
      <c r="K27" s="83" t="s">
        <v>36</v>
      </c>
      <c r="L27" s="83" t="s">
        <v>22</v>
      </c>
      <c r="M27" s="83" t="s">
        <v>36</v>
      </c>
      <c r="N27" s="83" t="s">
        <v>22</v>
      </c>
      <c r="O27" s="84" t="s">
        <v>36</v>
      </c>
      <c r="P27" s="82" t="s">
        <v>22</v>
      </c>
      <c r="Q27" s="83" t="s">
        <v>36</v>
      </c>
      <c r="R27" s="83" t="s">
        <v>22</v>
      </c>
      <c r="S27" s="83" t="s">
        <v>36</v>
      </c>
      <c r="T27" s="83" t="s">
        <v>22</v>
      </c>
      <c r="U27" s="83" t="s">
        <v>36</v>
      </c>
      <c r="V27" s="83" t="s">
        <v>22</v>
      </c>
      <c r="W27" s="84" t="s">
        <v>36</v>
      </c>
      <c r="X27" s="83" t="s">
        <v>22</v>
      </c>
      <c r="Y27" s="84" t="s">
        <v>36</v>
      </c>
      <c r="Z27" s="82" t="s">
        <v>22</v>
      </c>
      <c r="AA27" s="83" t="s">
        <v>36</v>
      </c>
      <c r="AB27" s="388"/>
    </row>
    <row r="28" spans="1:28" ht="12.75" customHeight="1" x14ac:dyDescent="0.4">
      <c r="A28" s="68"/>
      <c r="B28" s="351" t="s">
        <v>100</v>
      </c>
      <c r="C28" s="352"/>
      <c r="D28" s="319" t="e">
        <f>F28/F36</f>
        <v>#DIV/0!</v>
      </c>
      <c r="E28" s="69"/>
      <c r="F28" s="70"/>
      <c r="G28" s="388"/>
      <c r="H28" s="85">
        <f>F28*8%</f>
        <v>0</v>
      </c>
      <c r="I28" s="86">
        <f>F28-H28</f>
        <v>0</v>
      </c>
      <c r="J28" s="86">
        <f>I28*8%</f>
        <v>0</v>
      </c>
      <c r="K28" s="86">
        <f>I28-J28</f>
        <v>0</v>
      </c>
      <c r="L28" s="86">
        <f>K28*8%</f>
        <v>0</v>
      </c>
      <c r="M28" s="86">
        <f>K28-L28</f>
        <v>0</v>
      </c>
      <c r="N28" s="86">
        <f>M28*8%</f>
        <v>0</v>
      </c>
      <c r="O28" s="87">
        <f>M28-N28</f>
        <v>0</v>
      </c>
      <c r="P28" s="85">
        <f>O28*8%</f>
        <v>0</v>
      </c>
      <c r="Q28" s="86">
        <f t="shared" ref="Q28:Q35" si="2">O28-P28</f>
        <v>0</v>
      </c>
      <c r="R28" s="86">
        <f>Q28*8%</f>
        <v>0</v>
      </c>
      <c r="S28" s="86">
        <f>Q28-R28</f>
        <v>0</v>
      </c>
      <c r="T28" s="86">
        <f>S28*8%</f>
        <v>0</v>
      </c>
      <c r="U28" s="86">
        <f>S28-T28</f>
        <v>0</v>
      </c>
      <c r="V28" s="86">
        <f>U28*8%</f>
        <v>0</v>
      </c>
      <c r="W28" s="87">
        <f>U28-V28</f>
        <v>0</v>
      </c>
      <c r="X28" s="86">
        <f>W28*8%</f>
        <v>0</v>
      </c>
      <c r="Y28" s="87">
        <f>W28-X28</f>
        <v>0</v>
      </c>
      <c r="Z28" s="85">
        <f>Y28*8%</f>
        <v>0</v>
      </c>
      <c r="AA28" s="86">
        <f t="shared" ref="AA28:AA35" si="3">Y28-Z28</f>
        <v>0</v>
      </c>
      <c r="AB28" s="388"/>
    </row>
    <row r="29" spans="1:28" ht="12.75" customHeight="1" x14ac:dyDescent="0.4">
      <c r="A29" s="43"/>
      <c r="B29" s="353" t="s">
        <v>70</v>
      </c>
      <c r="C29" s="354"/>
      <c r="D29" s="319" t="e">
        <f>F29/F36</f>
        <v>#DIV/0!</v>
      </c>
      <c r="E29" s="60"/>
      <c r="F29" s="47"/>
      <c r="G29" s="388"/>
      <c r="H29" s="85">
        <f t="shared" ref="H29:H34" si="4">F29*8%</f>
        <v>0</v>
      </c>
      <c r="I29" s="86">
        <f t="shared" ref="I29:I34" si="5">F29-H29</f>
        <v>0</v>
      </c>
      <c r="J29" s="86">
        <f t="shared" ref="J29:J34" si="6">I29*8%</f>
        <v>0</v>
      </c>
      <c r="K29" s="86">
        <f t="shared" ref="K29:K34" si="7">I29-J29</f>
        <v>0</v>
      </c>
      <c r="L29" s="86">
        <f t="shared" ref="L29:L34" si="8">K29*8%</f>
        <v>0</v>
      </c>
      <c r="M29" s="86">
        <f t="shared" ref="M29:M34" si="9">K29-L29</f>
        <v>0</v>
      </c>
      <c r="N29" s="86">
        <f t="shared" ref="N29:N34" si="10">M29*8%</f>
        <v>0</v>
      </c>
      <c r="O29" s="87">
        <f t="shared" ref="O29:O34" si="11">M29-N29</f>
        <v>0</v>
      </c>
      <c r="P29" s="85">
        <f t="shared" ref="P29:P34" si="12">O29*8%</f>
        <v>0</v>
      </c>
      <c r="Q29" s="86">
        <f t="shared" si="2"/>
        <v>0</v>
      </c>
      <c r="R29" s="86">
        <f t="shared" ref="R29:R34" si="13">Q29*8%</f>
        <v>0</v>
      </c>
      <c r="S29" s="86">
        <f t="shared" ref="S29:S34" si="14">Q29-R29</f>
        <v>0</v>
      </c>
      <c r="T29" s="86">
        <f t="shared" ref="T29:T34" si="15">S29*8%</f>
        <v>0</v>
      </c>
      <c r="U29" s="86">
        <f t="shared" ref="U29:U34" si="16">S29-T29</f>
        <v>0</v>
      </c>
      <c r="V29" s="86">
        <f t="shared" ref="V29:V34" si="17">U29*8%</f>
        <v>0</v>
      </c>
      <c r="W29" s="87">
        <f t="shared" ref="W29:W34" si="18">U29-V29</f>
        <v>0</v>
      </c>
      <c r="X29" s="86">
        <f t="shared" ref="X29:X34" si="19">W29*8%</f>
        <v>0</v>
      </c>
      <c r="Y29" s="87">
        <f t="shared" ref="Y29:Y35" si="20">W29-X29</f>
        <v>0</v>
      </c>
      <c r="Z29" s="85">
        <f t="shared" ref="Z29:Z34" si="21">Y29*8%</f>
        <v>0</v>
      </c>
      <c r="AA29" s="86">
        <f t="shared" si="3"/>
        <v>0</v>
      </c>
      <c r="AB29" s="388"/>
    </row>
    <row r="30" spans="1:28" ht="12.75" customHeight="1" x14ac:dyDescent="0.4">
      <c r="A30" s="43"/>
      <c r="B30" s="353"/>
      <c r="C30" s="354"/>
      <c r="D30" s="320" t="e">
        <f>F30/F36</f>
        <v>#DIV/0!</v>
      </c>
      <c r="E30" s="60"/>
      <c r="F30" s="47"/>
      <c r="G30" s="388"/>
      <c r="H30" s="85">
        <f t="shared" si="4"/>
        <v>0</v>
      </c>
      <c r="I30" s="86">
        <f t="shared" si="5"/>
        <v>0</v>
      </c>
      <c r="J30" s="86">
        <f t="shared" si="6"/>
        <v>0</v>
      </c>
      <c r="K30" s="86">
        <f t="shared" si="7"/>
        <v>0</v>
      </c>
      <c r="L30" s="86">
        <f t="shared" si="8"/>
        <v>0</v>
      </c>
      <c r="M30" s="86">
        <f t="shared" si="9"/>
        <v>0</v>
      </c>
      <c r="N30" s="86">
        <f t="shared" si="10"/>
        <v>0</v>
      </c>
      <c r="O30" s="87">
        <f t="shared" si="11"/>
        <v>0</v>
      </c>
      <c r="P30" s="85">
        <f t="shared" si="12"/>
        <v>0</v>
      </c>
      <c r="Q30" s="86">
        <f t="shared" si="2"/>
        <v>0</v>
      </c>
      <c r="R30" s="86">
        <f t="shared" si="13"/>
        <v>0</v>
      </c>
      <c r="S30" s="86">
        <f t="shared" si="14"/>
        <v>0</v>
      </c>
      <c r="T30" s="86">
        <f t="shared" si="15"/>
        <v>0</v>
      </c>
      <c r="U30" s="86">
        <f t="shared" si="16"/>
        <v>0</v>
      </c>
      <c r="V30" s="86">
        <f t="shared" si="17"/>
        <v>0</v>
      </c>
      <c r="W30" s="87">
        <f t="shared" si="18"/>
        <v>0</v>
      </c>
      <c r="X30" s="86">
        <f t="shared" si="19"/>
        <v>0</v>
      </c>
      <c r="Y30" s="87">
        <f t="shared" si="20"/>
        <v>0</v>
      </c>
      <c r="Z30" s="85">
        <f t="shared" si="21"/>
        <v>0</v>
      </c>
      <c r="AA30" s="86">
        <f t="shared" si="3"/>
        <v>0</v>
      </c>
      <c r="AB30" s="388"/>
    </row>
    <row r="31" spans="1:28" ht="12.75" customHeight="1" x14ac:dyDescent="0.4">
      <c r="A31" s="43"/>
      <c r="B31" s="353"/>
      <c r="C31" s="354"/>
      <c r="D31" s="320" t="e">
        <f>F31/F36</f>
        <v>#DIV/0!</v>
      </c>
      <c r="E31" s="60" t="s">
        <v>71</v>
      </c>
      <c r="F31" s="47"/>
      <c r="G31" s="388"/>
      <c r="H31" s="85">
        <f t="shared" si="4"/>
        <v>0</v>
      </c>
      <c r="I31" s="86">
        <f t="shared" si="5"/>
        <v>0</v>
      </c>
      <c r="J31" s="86">
        <f t="shared" si="6"/>
        <v>0</v>
      </c>
      <c r="K31" s="86">
        <f t="shared" si="7"/>
        <v>0</v>
      </c>
      <c r="L31" s="86">
        <f t="shared" si="8"/>
        <v>0</v>
      </c>
      <c r="M31" s="86">
        <f t="shared" si="9"/>
        <v>0</v>
      </c>
      <c r="N31" s="86">
        <f t="shared" si="10"/>
        <v>0</v>
      </c>
      <c r="O31" s="87">
        <f t="shared" si="11"/>
        <v>0</v>
      </c>
      <c r="P31" s="85">
        <f t="shared" si="12"/>
        <v>0</v>
      </c>
      <c r="Q31" s="86">
        <f t="shared" si="2"/>
        <v>0</v>
      </c>
      <c r="R31" s="86">
        <f t="shared" si="13"/>
        <v>0</v>
      </c>
      <c r="S31" s="86">
        <f t="shared" si="14"/>
        <v>0</v>
      </c>
      <c r="T31" s="86">
        <f t="shared" si="15"/>
        <v>0</v>
      </c>
      <c r="U31" s="86">
        <f t="shared" si="16"/>
        <v>0</v>
      </c>
      <c r="V31" s="86">
        <f t="shared" si="17"/>
        <v>0</v>
      </c>
      <c r="W31" s="87">
        <f t="shared" si="18"/>
        <v>0</v>
      </c>
      <c r="X31" s="86">
        <f t="shared" si="19"/>
        <v>0</v>
      </c>
      <c r="Y31" s="87">
        <f t="shared" si="20"/>
        <v>0</v>
      </c>
      <c r="Z31" s="85">
        <f t="shared" si="21"/>
        <v>0</v>
      </c>
      <c r="AA31" s="86">
        <f t="shared" si="3"/>
        <v>0</v>
      </c>
      <c r="AB31" s="388"/>
    </row>
    <row r="32" spans="1:28" ht="12.75" customHeight="1" x14ac:dyDescent="0.4">
      <c r="A32" s="43"/>
      <c r="B32" s="58"/>
      <c r="C32" s="59"/>
      <c r="D32" s="320" t="e">
        <f>F32/F36</f>
        <v>#DIV/0!</v>
      </c>
      <c r="E32" s="60"/>
      <c r="F32" s="47"/>
      <c r="G32" s="388"/>
      <c r="H32" s="85">
        <f t="shared" si="4"/>
        <v>0</v>
      </c>
      <c r="I32" s="86">
        <f t="shared" si="5"/>
        <v>0</v>
      </c>
      <c r="J32" s="86">
        <f t="shared" si="6"/>
        <v>0</v>
      </c>
      <c r="K32" s="86">
        <f t="shared" si="7"/>
        <v>0</v>
      </c>
      <c r="L32" s="86">
        <f t="shared" si="8"/>
        <v>0</v>
      </c>
      <c r="M32" s="86">
        <f t="shared" si="9"/>
        <v>0</v>
      </c>
      <c r="N32" s="86">
        <f t="shared" si="10"/>
        <v>0</v>
      </c>
      <c r="O32" s="87">
        <f t="shared" si="11"/>
        <v>0</v>
      </c>
      <c r="P32" s="85">
        <f t="shared" si="12"/>
        <v>0</v>
      </c>
      <c r="Q32" s="86">
        <f t="shared" si="2"/>
        <v>0</v>
      </c>
      <c r="R32" s="86">
        <f t="shared" si="13"/>
        <v>0</v>
      </c>
      <c r="S32" s="86">
        <f t="shared" si="14"/>
        <v>0</v>
      </c>
      <c r="T32" s="86">
        <f t="shared" si="15"/>
        <v>0</v>
      </c>
      <c r="U32" s="86">
        <f t="shared" si="16"/>
        <v>0</v>
      </c>
      <c r="V32" s="86">
        <f t="shared" si="17"/>
        <v>0</v>
      </c>
      <c r="W32" s="87">
        <f t="shared" si="18"/>
        <v>0</v>
      </c>
      <c r="X32" s="86">
        <f t="shared" si="19"/>
        <v>0</v>
      </c>
      <c r="Y32" s="87">
        <f t="shared" si="20"/>
        <v>0</v>
      </c>
      <c r="Z32" s="85">
        <f t="shared" si="21"/>
        <v>0</v>
      </c>
      <c r="AA32" s="86">
        <f t="shared" si="3"/>
        <v>0</v>
      </c>
      <c r="AB32" s="388"/>
    </row>
    <row r="33" spans="1:28" ht="12.75" customHeight="1" x14ac:dyDescent="0.4">
      <c r="A33" s="43"/>
      <c r="B33" s="353"/>
      <c r="C33" s="354"/>
      <c r="D33" s="319" t="e">
        <f>F33/F36</f>
        <v>#DIV/0!</v>
      </c>
      <c r="E33" s="60" t="s">
        <v>72</v>
      </c>
      <c r="F33" s="47"/>
      <c r="G33" s="388"/>
      <c r="H33" s="85">
        <f t="shared" si="4"/>
        <v>0</v>
      </c>
      <c r="I33" s="86">
        <f t="shared" si="5"/>
        <v>0</v>
      </c>
      <c r="J33" s="86">
        <f t="shared" si="6"/>
        <v>0</v>
      </c>
      <c r="K33" s="86">
        <f t="shared" si="7"/>
        <v>0</v>
      </c>
      <c r="L33" s="86">
        <f t="shared" si="8"/>
        <v>0</v>
      </c>
      <c r="M33" s="86">
        <f t="shared" si="9"/>
        <v>0</v>
      </c>
      <c r="N33" s="86">
        <f t="shared" si="10"/>
        <v>0</v>
      </c>
      <c r="O33" s="87">
        <f t="shared" si="11"/>
        <v>0</v>
      </c>
      <c r="P33" s="85">
        <f t="shared" si="12"/>
        <v>0</v>
      </c>
      <c r="Q33" s="86">
        <f t="shared" si="2"/>
        <v>0</v>
      </c>
      <c r="R33" s="86">
        <f t="shared" si="13"/>
        <v>0</v>
      </c>
      <c r="S33" s="86">
        <f t="shared" si="14"/>
        <v>0</v>
      </c>
      <c r="T33" s="86">
        <f t="shared" si="15"/>
        <v>0</v>
      </c>
      <c r="U33" s="86">
        <f t="shared" si="16"/>
        <v>0</v>
      </c>
      <c r="V33" s="86">
        <f t="shared" si="17"/>
        <v>0</v>
      </c>
      <c r="W33" s="87">
        <f t="shared" si="18"/>
        <v>0</v>
      </c>
      <c r="X33" s="86">
        <f t="shared" si="19"/>
        <v>0</v>
      </c>
      <c r="Y33" s="87">
        <f t="shared" si="20"/>
        <v>0</v>
      </c>
      <c r="Z33" s="85">
        <f t="shared" si="21"/>
        <v>0</v>
      </c>
      <c r="AA33" s="86">
        <f t="shared" si="3"/>
        <v>0</v>
      </c>
      <c r="AB33" s="388"/>
    </row>
    <row r="34" spans="1:28" ht="12.75" customHeight="1" x14ac:dyDescent="0.4">
      <c r="A34" s="43"/>
      <c r="B34" s="61"/>
      <c r="C34" s="62"/>
      <c r="D34" s="320" t="e">
        <f>F34/F36</f>
        <v>#DIV/0!</v>
      </c>
      <c r="E34" s="63"/>
      <c r="F34" s="64"/>
      <c r="G34" s="388"/>
      <c r="H34" s="85">
        <f t="shared" si="4"/>
        <v>0</v>
      </c>
      <c r="I34" s="86">
        <f t="shared" si="5"/>
        <v>0</v>
      </c>
      <c r="J34" s="86">
        <f t="shared" si="6"/>
        <v>0</v>
      </c>
      <c r="K34" s="86">
        <f t="shared" si="7"/>
        <v>0</v>
      </c>
      <c r="L34" s="86">
        <f t="shared" si="8"/>
        <v>0</v>
      </c>
      <c r="M34" s="86">
        <f t="shared" si="9"/>
        <v>0</v>
      </c>
      <c r="N34" s="86">
        <f t="shared" si="10"/>
        <v>0</v>
      </c>
      <c r="O34" s="87">
        <f t="shared" si="11"/>
        <v>0</v>
      </c>
      <c r="P34" s="85">
        <f t="shared" si="12"/>
        <v>0</v>
      </c>
      <c r="Q34" s="86">
        <f t="shared" si="2"/>
        <v>0</v>
      </c>
      <c r="R34" s="86">
        <f t="shared" si="13"/>
        <v>0</v>
      </c>
      <c r="S34" s="86">
        <f t="shared" si="14"/>
        <v>0</v>
      </c>
      <c r="T34" s="86">
        <f t="shared" si="15"/>
        <v>0</v>
      </c>
      <c r="U34" s="86">
        <f t="shared" si="16"/>
        <v>0</v>
      </c>
      <c r="V34" s="86">
        <f t="shared" si="17"/>
        <v>0</v>
      </c>
      <c r="W34" s="87">
        <f t="shared" si="18"/>
        <v>0</v>
      </c>
      <c r="X34" s="86">
        <f t="shared" si="19"/>
        <v>0</v>
      </c>
      <c r="Y34" s="87">
        <f t="shared" si="20"/>
        <v>0</v>
      </c>
      <c r="Z34" s="85">
        <f t="shared" si="21"/>
        <v>0</v>
      </c>
      <c r="AA34" s="86">
        <f t="shared" si="3"/>
        <v>0</v>
      </c>
      <c r="AB34" s="388"/>
    </row>
    <row r="35" spans="1:28" ht="12.75" customHeight="1" thickBot="1" x14ac:dyDescent="0.45">
      <c r="A35" s="43"/>
      <c r="B35" s="365"/>
      <c r="C35" s="366"/>
      <c r="D35" s="321" t="e">
        <f>F35/F36</f>
        <v>#DIV/0!</v>
      </c>
      <c r="E35" s="65"/>
      <c r="F35" s="36"/>
      <c r="G35" s="388"/>
      <c r="H35" s="85">
        <f>F35/10</f>
        <v>0</v>
      </c>
      <c r="I35" s="95">
        <f>F35-H35</f>
        <v>0</v>
      </c>
      <c r="J35" s="86">
        <f>F35/10</f>
        <v>0</v>
      </c>
      <c r="K35" s="95">
        <f>I35-J35</f>
        <v>0</v>
      </c>
      <c r="L35" s="86">
        <f>F35/10</f>
        <v>0</v>
      </c>
      <c r="M35" s="95">
        <f>K35-L35</f>
        <v>0</v>
      </c>
      <c r="N35" s="86">
        <f>F35/10</f>
        <v>0</v>
      </c>
      <c r="O35" s="96">
        <f>M35-N35</f>
        <v>0</v>
      </c>
      <c r="P35" s="85">
        <f>F35/10</f>
        <v>0</v>
      </c>
      <c r="Q35" s="95">
        <f t="shared" si="2"/>
        <v>0</v>
      </c>
      <c r="R35" s="86">
        <f>F35/10</f>
        <v>0</v>
      </c>
      <c r="S35" s="95">
        <f>Q35-R35</f>
        <v>0</v>
      </c>
      <c r="T35" s="86">
        <f>F35/10</f>
        <v>0</v>
      </c>
      <c r="U35" s="95">
        <f>S35-T35</f>
        <v>0</v>
      </c>
      <c r="V35" s="86">
        <f>F35/10</f>
        <v>0</v>
      </c>
      <c r="W35" s="96">
        <f>U35-V35</f>
        <v>0</v>
      </c>
      <c r="X35" s="86">
        <f>V35/10</f>
        <v>0</v>
      </c>
      <c r="Y35" s="87">
        <f t="shared" si="20"/>
        <v>0</v>
      </c>
      <c r="Z35" s="85">
        <f>V35/10</f>
        <v>0</v>
      </c>
      <c r="AA35" s="95">
        <f t="shared" si="3"/>
        <v>0</v>
      </c>
      <c r="AB35" s="388"/>
    </row>
    <row r="36" spans="1:28" ht="20.25" thickBot="1" x14ac:dyDescent="0.45">
      <c r="A36" s="389"/>
      <c r="B36" s="389"/>
      <c r="C36" s="389"/>
      <c r="D36" s="400"/>
      <c r="E36" s="389"/>
      <c r="F36" s="157">
        <f>SUM(F28:F35)</f>
        <v>0</v>
      </c>
      <c r="G36" s="388"/>
      <c r="H36" s="97">
        <f t="shared" ref="H36:O36" si="22">SUM(H28:H34)</f>
        <v>0</v>
      </c>
      <c r="I36" s="97">
        <f t="shared" si="22"/>
        <v>0</v>
      </c>
      <c r="J36" s="97">
        <f t="shared" si="22"/>
        <v>0</v>
      </c>
      <c r="K36" s="97">
        <f t="shared" si="22"/>
        <v>0</v>
      </c>
      <c r="L36" s="97">
        <f t="shared" si="22"/>
        <v>0</v>
      </c>
      <c r="M36" s="97">
        <f t="shared" si="22"/>
        <v>0</v>
      </c>
      <c r="N36" s="97">
        <f t="shared" si="22"/>
        <v>0</v>
      </c>
      <c r="O36" s="98">
        <f t="shared" si="22"/>
        <v>0</v>
      </c>
      <c r="P36" s="97">
        <f t="shared" ref="P36:Y36" si="23">SUM(P28:P34)</f>
        <v>0</v>
      </c>
      <c r="Q36" s="97">
        <f t="shared" si="23"/>
        <v>0</v>
      </c>
      <c r="R36" s="97">
        <f t="shared" si="23"/>
        <v>0</v>
      </c>
      <c r="S36" s="97">
        <f t="shared" si="23"/>
        <v>0</v>
      </c>
      <c r="T36" s="97">
        <f t="shared" si="23"/>
        <v>0</v>
      </c>
      <c r="U36" s="97">
        <f t="shared" si="23"/>
        <v>0</v>
      </c>
      <c r="V36" s="97">
        <f t="shared" si="23"/>
        <v>0</v>
      </c>
      <c r="W36" s="98">
        <f t="shared" si="23"/>
        <v>0</v>
      </c>
      <c r="X36" s="97">
        <f t="shared" si="23"/>
        <v>0</v>
      </c>
      <c r="Y36" s="98">
        <f t="shared" si="23"/>
        <v>0</v>
      </c>
      <c r="Z36" s="97">
        <f>SUM(Z28:Z34)</f>
        <v>0</v>
      </c>
      <c r="AA36" s="97">
        <f>SUM(AA28:AA34)</f>
        <v>0</v>
      </c>
      <c r="AB36" s="388"/>
    </row>
    <row r="37" spans="1:28" ht="20.25" thickBot="1" x14ac:dyDescent="0.45">
      <c r="A37" s="389"/>
      <c r="B37" s="389"/>
      <c r="C37" s="389"/>
      <c r="D37" s="400"/>
      <c r="E37" s="389"/>
      <c r="F37" s="400"/>
      <c r="G37" s="388"/>
      <c r="H37" s="91" t="s">
        <v>61</v>
      </c>
      <c r="I37" s="92">
        <f>F36*5%</f>
        <v>0</v>
      </c>
      <c r="J37" s="93" t="s">
        <v>61</v>
      </c>
      <c r="K37" s="92">
        <f>I37+N25/100*I37</f>
        <v>0</v>
      </c>
      <c r="L37" s="93" t="s">
        <v>61</v>
      </c>
      <c r="M37" s="92">
        <f>K37+N25/100*K37</f>
        <v>0</v>
      </c>
      <c r="N37" s="93" t="s">
        <v>61</v>
      </c>
      <c r="O37" s="92">
        <f>M37+N25/100*M37</f>
        <v>0</v>
      </c>
      <c r="P37" s="91" t="s">
        <v>61</v>
      </c>
      <c r="Q37" s="92">
        <f>O37+N25/100*O37</f>
        <v>0</v>
      </c>
      <c r="R37" s="93" t="s">
        <v>61</v>
      </c>
      <c r="S37" s="92">
        <f>Q37+N25/100*Q37</f>
        <v>0</v>
      </c>
      <c r="T37" s="93" t="s">
        <v>61</v>
      </c>
      <c r="U37" s="92">
        <f>S37+N25/100*S37</f>
        <v>0</v>
      </c>
      <c r="V37" s="93" t="s">
        <v>61</v>
      </c>
      <c r="W37" s="92">
        <f>U37+N25/100*U37</f>
        <v>0</v>
      </c>
      <c r="X37" s="93" t="s">
        <v>61</v>
      </c>
      <c r="Y37" s="92">
        <f>W37+N25/100*W37</f>
        <v>0</v>
      </c>
      <c r="Z37" s="91" t="s">
        <v>61</v>
      </c>
      <c r="AA37" s="92">
        <f>Y37+N25/100*Y37</f>
        <v>0</v>
      </c>
      <c r="AB37" s="388"/>
    </row>
    <row r="38" spans="1:28" x14ac:dyDescent="0.4">
      <c r="A38" s="388"/>
      <c r="B38" s="388"/>
      <c r="C38" s="388"/>
      <c r="D38" s="401"/>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388"/>
    </row>
    <row r="39" spans="1:28" ht="15" customHeight="1" x14ac:dyDescent="0.5">
      <c r="A39" s="388"/>
      <c r="B39" s="402"/>
      <c r="C39" s="402"/>
      <c r="D39" s="403"/>
      <c r="E39" s="402"/>
      <c r="F39" s="403"/>
      <c r="G39" s="388"/>
      <c r="H39" s="388"/>
      <c r="I39" s="388"/>
      <c r="J39" s="388"/>
      <c r="K39" s="388"/>
      <c r="L39" s="388"/>
      <c r="M39" s="388"/>
      <c r="N39" s="388"/>
      <c r="O39" s="388"/>
      <c r="P39" s="388"/>
      <c r="Q39" s="388"/>
      <c r="R39" s="388"/>
      <c r="S39" s="388"/>
      <c r="T39" s="388"/>
      <c r="U39" s="388"/>
      <c r="V39" s="388"/>
      <c r="W39" s="388"/>
      <c r="X39" s="391"/>
      <c r="Y39" s="391"/>
      <c r="Z39" s="388"/>
      <c r="AA39" s="388"/>
      <c r="AB39" s="388"/>
    </row>
    <row r="40" spans="1:28" ht="12.75" customHeight="1" thickBot="1" x14ac:dyDescent="0.45">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91"/>
      <c r="Y40" s="391"/>
      <c r="Z40" s="388"/>
      <c r="AA40" s="388"/>
      <c r="AB40" s="388"/>
    </row>
    <row r="41" spans="1:28" ht="26.25" thickBot="1" x14ac:dyDescent="0.7">
      <c r="A41" s="394"/>
      <c r="B41" s="396"/>
      <c r="C41" s="388"/>
      <c r="D41" s="388"/>
      <c r="E41" s="388"/>
      <c r="F41" s="397"/>
      <c r="G41" s="388"/>
      <c r="H41" s="176" t="s">
        <v>48</v>
      </c>
      <c r="I41" s="177"/>
      <c r="J41" s="176" t="s">
        <v>37</v>
      </c>
      <c r="K41" s="177"/>
      <c r="L41" s="367" t="s">
        <v>142</v>
      </c>
      <c r="M41" s="367"/>
      <c r="N41" s="183">
        <f>'هزینه های جاری'!D4</f>
        <v>0</v>
      </c>
      <c r="P41" s="81"/>
      <c r="R41" s="81" t="s">
        <v>37</v>
      </c>
      <c r="T41" s="388"/>
      <c r="U41" s="388"/>
      <c r="V41" s="388"/>
      <c r="W41" s="388"/>
      <c r="X41" s="388"/>
      <c r="Y41" s="388"/>
      <c r="Z41" s="390"/>
      <c r="AA41" s="388"/>
      <c r="AB41" s="388"/>
    </row>
    <row r="42" spans="1:28" ht="21.75" customHeight="1" thickBot="1" x14ac:dyDescent="0.7">
      <c r="A42" s="398" t="s">
        <v>7</v>
      </c>
      <c r="B42" s="398"/>
      <c r="C42" s="388"/>
      <c r="D42" s="388"/>
      <c r="E42" s="388"/>
      <c r="F42" s="397"/>
      <c r="G42" s="388"/>
      <c r="H42" s="356" t="s">
        <v>27</v>
      </c>
      <c r="I42" s="350"/>
      <c r="J42" s="350" t="s">
        <v>34</v>
      </c>
      <c r="K42" s="350"/>
      <c r="L42" s="350" t="s">
        <v>29</v>
      </c>
      <c r="M42" s="350"/>
      <c r="N42" s="350" t="s">
        <v>35</v>
      </c>
      <c r="O42" s="357"/>
      <c r="P42" s="356" t="s">
        <v>38</v>
      </c>
      <c r="Q42" s="350"/>
      <c r="R42" s="350" t="s">
        <v>39</v>
      </c>
      <c r="S42" s="350"/>
      <c r="T42" s="350" t="s">
        <v>40</v>
      </c>
      <c r="U42" s="350"/>
      <c r="V42" s="350" t="s">
        <v>41</v>
      </c>
      <c r="W42" s="357"/>
      <c r="X42" s="350" t="s">
        <v>130</v>
      </c>
      <c r="Y42" s="357"/>
      <c r="Z42" s="356" t="s">
        <v>131</v>
      </c>
      <c r="AA42" s="350"/>
      <c r="AB42" s="388"/>
    </row>
    <row r="43" spans="1:28" ht="22.5" thickBot="1" x14ac:dyDescent="0.45">
      <c r="A43" s="18" t="s">
        <v>15</v>
      </c>
      <c r="B43" s="23" t="s">
        <v>0</v>
      </c>
      <c r="C43" s="24" t="s">
        <v>11</v>
      </c>
      <c r="D43" s="24" t="s">
        <v>12</v>
      </c>
      <c r="E43" s="25" t="s">
        <v>13</v>
      </c>
      <c r="F43" s="26" t="s">
        <v>14</v>
      </c>
      <c r="G43" s="388"/>
      <c r="H43" s="82" t="s">
        <v>22</v>
      </c>
      <c r="I43" s="83" t="s">
        <v>36</v>
      </c>
      <c r="J43" s="83" t="s">
        <v>22</v>
      </c>
      <c r="K43" s="83" t="s">
        <v>36</v>
      </c>
      <c r="L43" s="83" t="s">
        <v>22</v>
      </c>
      <c r="M43" s="83" t="s">
        <v>36</v>
      </c>
      <c r="N43" s="83" t="s">
        <v>22</v>
      </c>
      <c r="O43" s="84" t="s">
        <v>36</v>
      </c>
      <c r="P43" s="82" t="s">
        <v>22</v>
      </c>
      <c r="Q43" s="83" t="s">
        <v>36</v>
      </c>
      <c r="R43" s="83" t="s">
        <v>22</v>
      </c>
      <c r="S43" s="83" t="s">
        <v>36</v>
      </c>
      <c r="T43" s="83" t="s">
        <v>22</v>
      </c>
      <c r="U43" s="83" t="s">
        <v>36</v>
      </c>
      <c r="V43" s="83" t="s">
        <v>22</v>
      </c>
      <c r="W43" s="84" t="s">
        <v>36</v>
      </c>
      <c r="X43" s="83" t="s">
        <v>22</v>
      </c>
      <c r="Y43" s="84" t="s">
        <v>36</v>
      </c>
      <c r="Z43" s="82" t="s">
        <v>22</v>
      </c>
      <c r="AA43" s="83" t="s">
        <v>36</v>
      </c>
      <c r="AB43" s="388"/>
    </row>
    <row r="44" spans="1:28" x14ac:dyDescent="0.4">
      <c r="A44" s="43"/>
      <c r="B44" s="44" t="s">
        <v>19</v>
      </c>
      <c r="C44" s="45" t="s">
        <v>18</v>
      </c>
      <c r="D44" s="45"/>
      <c r="E44" s="46"/>
      <c r="F44" s="316">
        <f>E44*D44</f>
        <v>0</v>
      </c>
      <c r="G44" s="388"/>
      <c r="H44" s="85">
        <f>F44*25%</f>
        <v>0</v>
      </c>
      <c r="I44" s="86">
        <f>F44-H44</f>
        <v>0</v>
      </c>
      <c r="J44" s="86">
        <f>I44*25%</f>
        <v>0</v>
      </c>
      <c r="K44" s="86">
        <f>I44-J44</f>
        <v>0</v>
      </c>
      <c r="L44" s="86">
        <f>K44*25%</f>
        <v>0</v>
      </c>
      <c r="M44" s="86">
        <f>K44-L44</f>
        <v>0</v>
      </c>
      <c r="N44" s="86">
        <f>M44*25%</f>
        <v>0</v>
      </c>
      <c r="O44" s="87">
        <f>M44-N44</f>
        <v>0</v>
      </c>
      <c r="P44" s="85">
        <f>O44*25%</f>
        <v>0</v>
      </c>
      <c r="Q44" s="86">
        <f>O44-P44</f>
        <v>0</v>
      </c>
      <c r="R44" s="86">
        <f>Q44*25%</f>
        <v>0</v>
      </c>
      <c r="S44" s="86">
        <f>Q44-R44</f>
        <v>0</v>
      </c>
      <c r="T44" s="86">
        <f>S44*25%</f>
        <v>0</v>
      </c>
      <c r="U44" s="86">
        <f>S44-T44</f>
        <v>0</v>
      </c>
      <c r="V44" s="86">
        <f>U44*25%</f>
        <v>0</v>
      </c>
      <c r="W44" s="87">
        <f>U44-V44</f>
        <v>0</v>
      </c>
      <c r="X44" s="86">
        <f>W44*25%</f>
        <v>0</v>
      </c>
      <c r="Y44" s="87">
        <f>W44-X44</f>
        <v>0</v>
      </c>
      <c r="Z44" s="85">
        <f>Y44*25%</f>
        <v>0</v>
      </c>
      <c r="AA44" s="86">
        <f>Y44-Z44</f>
        <v>0</v>
      </c>
      <c r="AB44" s="388"/>
    </row>
    <row r="45" spans="1:28" x14ac:dyDescent="0.4">
      <c r="A45" s="43"/>
      <c r="B45" s="44" t="s">
        <v>73</v>
      </c>
      <c r="C45" s="45" t="s">
        <v>18</v>
      </c>
      <c r="D45" s="45"/>
      <c r="E45" s="46"/>
      <c r="F45" s="316">
        <f>E45*D45</f>
        <v>0</v>
      </c>
      <c r="G45" s="388"/>
      <c r="H45" s="85">
        <f>F45*25%</f>
        <v>0</v>
      </c>
      <c r="I45" s="86">
        <f>F45-H45</f>
        <v>0</v>
      </c>
      <c r="J45" s="86">
        <f>I45*25%</f>
        <v>0</v>
      </c>
      <c r="K45" s="86">
        <f>I45-J45</f>
        <v>0</v>
      </c>
      <c r="L45" s="86">
        <f>K45*25%</f>
        <v>0</v>
      </c>
      <c r="M45" s="86">
        <f>K45-L45</f>
        <v>0</v>
      </c>
      <c r="N45" s="86">
        <f>M45*25%</f>
        <v>0</v>
      </c>
      <c r="O45" s="87">
        <f>M45-N45</f>
        <v>0</v>
      </c>
      <c r="P45" s="85">
        <f>O45*25%</f>
        <v>0</v>
      </c>
      <c r="Q45" s="86">
        <f>O45-P45</f>
        <v>0</v>
      </c>
      <c r="R45" s="86">
        <f>Q45*25%</f>
        <v>0</v>
      </c>
      <c r="S45" s="86">
        <f>Q45-R45</f>
        <v>0</v>
      </c>
      <c r="T45" s="86">
        <f>S45*25%</f>
        <v>0</v>
      </c>
      <c r="U45" s="86">
        <f>S45-T45</f>
        <v>0</v>
      </c>
      <c r="V45" s="86">
        <f>U45*25%</f>
        <v>0</v>
      </c>
      <c r="W45" s="87">
        <f>U45-V45</f>
        <v>0</v>
      </c>
      <c r="X45" s="86">
        <f>W45*25%</f>
        <v>0</v>
      </c>
      <c r="Y45" s="87">
        <f>W45-X45</f>
        <v>0</v>
      </c>
      <c r="Z45" s="85">
        <f>Y45*25%</f>
        <v>0</v>
      </c>
      <c r="AA45" s="86">
        <f>Y45-Z45</f>
        <v>0</v>
      </c>
      <c r="AB45" s="388"/>
    </row>
    <row r="46" spans="1:28" ht="16.5" thickBot="1" x14ac:dyDescent="0.45">
      <c r="A46" s="53"/>
      <c r="B46" s="54" t="s">
        <v>96</v>
      </c>
      <c r="C46" s="55" t="s">
        <v>18</v>
      </c>
      <c r="D46" s="55"/>
      <c r="E46" s="56"/>
      <c r="F46" s="318">
        <f>E46*D46</f>
        <v>0</v>
      </c>
      <c r="G46" s="388"/>
      <c r="H46" s="85">
        <f>F46*25%</f>
        <v>0</v>
      </c>
      <c r="I46" s="86">
        <f>F46-H46</f>
        <v>0</v>
      </c>
      <c r="J46" s="86">
        <f>I46*25%</f>
        <v>0</v>
      </c>
      <c r="K46" s="86">
        <f>I46-J46</f>
        <v>0</v>
      </c>
      <c r="L46" s="86">
        <f>K46*25%</f>
        <v>0</v>
      </c>
      <c r="M46" s="86">
        <f>K46-L46</f>
        <v>0</v>
      </c>
      <c r="N46" s="86">
        <f>M46*25%</f>
        <v>0</v>
      </c>
      <c r="O46" s="87">
        <f>M46-N46</f>
        <v>0</v>
      </c>
      <c r="P46" s="85">
        <f>O46*25%</f>
        <v>0</v>
      </c>
      <c r="Q46" s="86">
        <f>O46-P46</f>
        <v>0</v>
      </c>
      <c r="R46" s="86">
        <f>Q46*25%</f>
        <v>0</v>
      </c>
      <c r="S46" s="86">
        <f>Q46-R46</f>
        <v>0</v>
      </c>
      <c r="T46" s="86">
        <f>S46*25%</f>
        <v>0</v>
      </c>
      <c r="U46" s="86">
        <f>S46-T46</f>
        <v>0</v>
      </c>
      <c r="V46" s="86">
        <f>U46*25%</f>
        <v>0</v>
      </c>
      <c r="W46" s="87">
        <f>U46-V46</f>
        <v>0</v>
      </c>
      <c r="X46" s="86">
        <f>W46*25%</f>
        <v>0</v>
      </c>
      <c r="Y46" s="87">
        <f>W46-X46</f>
        <v>0</v>
      </c>
      <c r="Z46" s="85">
        <f>Y46*25%</f>
        <v>0</v>
      </c>
      <c r="AA46" s="86">
        <f>Y46-Z46</f>
        <v>0</v>
      </c>
      <c r="AB46" s="388"/>
    </row>
    <row r="47" spans="1:28" ht="20.25" thickBot="1" x14ac:dyDescent="0.45">
      <c r="A47" s="389"/>
      <c r="B47" s="395"/>
      <c r="C47" s="389"/>
      <c r="D47" s="389"/>
      <c r="E47" s="389"/>
      <c r="F47" s="157">
        <f>SUM(F44:F46)</f>
        <v>0</v>
      </c>
      <c r="G47" s="388"/>
      <c r="H47" s="97">
        <f t="shared" ref="H47:O47" si="24">SUM(H44:H46)</f>
        <v>0</v>
      </c>
      <c r="I47" s="99">
        <f t="shared" si="24"/>
        <v>0</v>
      </c>
      <c r="J47" s="97">
        <f t="shared" si="24"/>
        <v>0</v>
      </c>
      <c r="K47" s="99">
        <f t="shared" si="24"/>
        <v>0</v>
      </c>
      <c r="L47" s="97">
        <f t="shared" si="24"/>
        <v>0</v>
      </c>
      <c r="M47" s="99">
        <f t="shared" si="24"/>
        <v>0</v>
      </c>
      <c r="N47" s="97">
        <f t="shared" si="24"/>
        <v>0</v>
      </c>
      <c r="O47" s="99">
        <f t="shared" si="24"/>
        <v>0</v>
      </c>
      <c r="P47" s="99">
        <f t="shared" ref="P47:W47" si="25">SUM(P44:P45)</f>
        <v>0</v>
      </c>
      <c r="Q47" s="97">
        <f t="shared" si="25"/>
        <v>0</v>
      </c>
      <c r="R47" s="99">
        <f t="shared" si="25"/>
        <v>0</v>
      </c>
      <c r="S47" s="97">
        <f t="shared" si="25"/>
        <v>0</v>
      </c>
      <c r="T47" s="99">
        <f t="shared" si="25"/>
        <v>0</v>
      </c>
      <c r="U47" s="97">
        <f t="shared" si="25"/>
        <v>0</v>
      </c>
      <c r="V47" s="99">
        <f t="shared" si="25"/>
        <v>0</v>
      </c>
      <c r="W47" s="97">
        <f t="shared" si="25"/>
        <v>0</v>
      </c>
      <c r="X47" s="97">
        <f>SUM(X44:X46)</f>
        <v>0</v>
      </c>
      <c r="Y47" s="99">
        <f>SUM(Y44:Y46)</f>
        <v>0</v>
      </c>
      <c r="Z47" s="99">
        <f>SUM(Z44:Z45)</f>
        <v>0</v>
      </c>
      <c r="AA47" s="97">
        <f>SUM(AA44:AA45)</f>
        <v>0</v>
      </c>
      <c r="AB47" s="388"/>
    </row>
    <row r="48" spans="1:28" ht="16.5" thickBot="1" x14ac:dyDescent="0.45">
      <c r="A48" s="388"/>
      <c r="B48" s="396"/>
      <c r="C48" s="388"/>
      <c r="D48" s="388"/>
      <c r="E48" s="388"/>
      <c r="F48" s="397"/>
      <c r="G48" s="388"/>
      <c r="H48" s="91" t="s">
        <v>61</v>
      </c>
      <c r="I48" s="92">
        <f>F47*10%</f>
        <v>0</v>
      </c>
      <c r="J48" s="93" t="s">
        <v>61</v>
      </c>
      <c r="K48" s="92">
        <f>I48+N41/100*I48</f>
        <v>0</v>
      </c>
      <c r="L48" s="93" t="s">
        <v>61</v>
      </c>
      <c r="M48" s="92">
        <f>K48+N41/100*K48</f>
        <v>0</v>
      </c>
      <c r="N48" s="93" t="s">
        <v>61</v>
      </c>
      <c r="O48" s="92">
        <f>M48+N41/100*M48</f>
        <v>0</v>
      </c>
      <c r="P48" s="91" t="s">
        <v>61</v>
      </c>
      <c r="Q48" s="92">
        <f>O48+N41/100*O48</f>
        <v>0</v>
      </c>
      <c r="R48" s="93" t="s">
        <v>61</v>
      </c>
      <c r="S48" s="92">
        <f>Q48+N41/100*Q48</f>
        <v>0</v>
      </c>
      <c r="T48" s="93" t="s">
        <v>61</v>
      </c>
      <c r="U48" s="92">
        <f>S48+N41/100*S48</f>
        <v>0</v>
      </c>
      <c r="V48" s="93" t="s">
        <v>61</v>
      </c>
      <c r="W48" s="92">
        <f>U48+N41/100*U48</f>
        <v>0</v>
      </c>
      <c r="X48" s="93" t="s">
        <v>61</v>
      </c>
      <c r="Y48" s="92">
        <f>W48+N41/100*W48</f>
        <v>0</v>
      </c>
      <c r="Z48" s="91" t="s">
        <v>61</v>
      </c>
      <c r="AA48" s="92">
        <f>Y48+N41/100*Y48</f>
        <v>0</v>
      </c>
      <c r="AB48" s="388"/>
    </row>
    <row r="49" spans="1:28" ht="26.25" thickBot="1" x14ac:dyDescent="0.7">
      <c r="A49" s="394"/>
      <c r="B49" s="396"/>
      <c r="C49" s="399"/>
      <c r="D49" s="388"/>
      <c r="E49" s="388"/>
      <c r="F49" s="397"/>
      <c r="G49" s="388"/>
      <c r="H49" s="176" t="s">
        <v>103</v>
      </c>
      <c r="I49" s="177"/>
      <c r="J49" s="176" t="s">
        <v>104</v>
      </c>
      <c r="K49" s="177"/>
      <c r="L49" s="367"/>
      <c r="M49" s="367"/>
      <c r="N49" s="178"/>
      <c r="P49" s="81"/>
      <c r="R49" s="81" t="s">
        <v>42</v>
      </c>
      <c r="Z49" s="81"/>
      <c r="AB49" s="388"/>
    </row>
    <row r="50" spans="1:28" ht="26.25" thickBot="1" x14ac:dyDescent="0.7">
      <c r="A50" s="398" t="s">
        <v>102</v>
      </c>
      <c r="B50" s="398"/>
      <c r="C50" s="388"/>
      <c r="D50" s="388"/>
      <c r="E50" s="388"/>
      <c r="F50" s="397"/>
      <c r="G50" s="388"/>
      <c r="H50" s="356" t="s">
        <v>27</v>
      </c>
      <c r="I50" s="350"/>
      <c r="J50" s="350" t="s">
        <v>34</v>
      </c>
      <c r="K50" s="350"/>
      <c r="L50" s="350" t="s">
        <v>29</v>
      </c>
      <c r="M50" s="350"/>
      <c r="N50" s="350" t="s">
        <v>35</v>
      </c>
      <c r="O50" s="357"/>
      <c r="P50" s="356" t="s">
        <v>38</v>
      </c>
      <c r="Q50" s="350"/>
      <c r="R50" s="350" t="s">
        <v>39</v>
      </c>
      <c r="S50" s="350"/>
      <c r="T50" s="350" t="s">
        <v>40</v>
      </c>
      <c r="U50" s="350"/>
      <c r="V50" s="350" t="s">
        <v>41</v>
      </c>
      <c r="W50" s="357"/>
      <c r="X50" s="350" t="s">
        <v>130</v>
      </c>
      <c r="Y50" s="357"/>
      <c r="Z50" s="356" t="s">
        <v>131</v>
      </c>
      <c r="AA50" s="350"/>
      <c r="AB50" s="388"/>
    </row>
    <row r="51" spans="1:28" ht="22.5" thickBot="1" x14ac:dyDescent="0.45">
      <c r="A51" s="13" t="s">
        <v>15</v>
      </c>
      <c r="B51" s="361" t="s">
        <v>0</v>
      </c>
      <c r="C51" s="362"/>
      <c r="D51" s="362"/>
      <c r="E51" s="362"/>
      <c r="F51" s="17" t="s">
        <v>14</v>
      </c>
      <c r="G51" s="388"/>
      <c r="H51" s="82" t="s">
        <v>22</v>
      </c>
      <c r="I51" s="83" t="s">
        <v>36</v>
      </c>
      <c r="J51" s="83" t="s">
        <v>22</v>
      </c>
      <c r="K51" s="83" t="s">
        <v>36</v>
      </c>
      <c r="L51" s="83" t="s">
        <v>22</v>
      </c>
      <c r="M51" s="83" t="s">
        <v>36</v>
      </c>
      <c r="N51" s="83" t="s">
        <v>22</v>
      </c>
      <c r="O51" s="84" t="s">
        <v>36</v>
      </c>
      <c r="P51" s="82" t="s">
        <v>22</v>
      </c>
      <c r="Q51" s="83" t="s">
        <v>36</v>
      </c>
      <c r="R51" s="83" t="s">
        <v>22</v>
      </c>
      <c r="S51" s="83" t="s">
        <v>36</v>
      </c>
      <c r="T51" s="83" t="s">
        <v>22</v>
      </c>
      <c r="U51" s="83" t="s">
        <v>36</v>
      </c>
      <c r="V51" s="83" t="s">
        <v>22</v>
      </c>
      <c r="W51" s="84" t="s">
        <v>36</v>
      </c>
      <c r="X51" s="83" t="s">
        <v>22</v>
      </c>
      <c r="Y51" s="84" t="s">
        <v>36</v>
      </c>
      <c r="Z51" s="82" t="s">
        <v>22</v>
      </c>
      <c r="AA51" s="83" t="s">
        <v>36</v>
      </c>
      <c r="AB51" s="388"/>
    </row>
    <row r="52" spans="1:28" ht="16.5" thickBot="1" x14ac:dyDescent="0.45">
      <c r="A52" s="48"/>
      <c r="B52" s="363" t="s">
        <v>74</v>
      </c>
      <c r="C52" s="363"/>
      <c r="D52" s="363"/>
      <c r="E52" s="364"/>
      <c r="F52" s="52"/>
      <c r="G52" s="388"/>
      <c r="H52" s="85">
        <f>F52*10%</f>
        <v>0</v>
      </c>
      <c r="I52" s="95">
        <f>F52-H52</f>
        <v>0</v>
      </c>
      <c r="J52" s="86">
        <f>F52*10%</f>
        <v>0</v>
      </c>
      <c r="K52" s="95">
        <f>I52-J52</f>
        <v>0</v>
      </c>
      <c r="L52" s="86">
        <f>F52*10%</f>
        <v>0</v>
      </c>
      <c r="M52" s="95">
        <f>K52-L52</f>
        <v>0</v>
      </c>
      <c r="N52" s="86">
        <f>F52*10%</f>
        <v>0</v>
      </c>
      <c r="O52" s="96">
        <f>M52-N52</f>
        <v>0</v>
      </c>
      <c r="P52" s="85">
        <f>F52*10%</f>
        <v>0</v>
      </c>
      <c r="Q52" s="95">
        <f>O52-P52</f>
        <v>0</v>
      </c>
      <c r="R52" s="86">
        <f>F52*10%</f>
        <v>0</v>
      </c>
      <c r="S52" s="95">
        <f>Q52-R52</f>
        <v>0</v>
      </c>
      <c r="T52" s="86">
        <f>F52*10%</f>
        <v>0</v>
      </c>
      <c r="U52" s="95">
        <f>S52-T52</f>
        <v>0</v>
      </c>
      <c r="V52" s="86">
        <f>F52*10%</f>
        <v>0</v>
      </c>
      <c r="W52" s="96">
        <f>U52-V52</f>
        <v>0</v>
      </c>
      <c r="X52" s="86">
        <f>V52*10%</f>
        <v>0</v>
      </c>
      <c r="Y52" s="96">
        <f>W52-X52</f>
        <v>0</v>
      </c>
      <c r="Z52" s="85">
        <f>V52*10%</f>
        <v>0</v>
      </c>
      <c r="AA52" s="95">
        <f>Y52-Z52</f>
        <v>0</v>
      </c>
      <c r="AB52" s="388"/>
    </row>
    <row r="53" spans="1:28" ht="20.25" thickBot="1" x14ac:dyDescent="0.45">
      <c r="A53" s="389"/>
      <c r="B53" s="395"/>
      <c r="C53" s="389"/>
      <c r="D53" s="389"/>
      <c r="E53" s="389"/>
      <c r="F53" s="157">
        <f>SUM(F52:F52)</f>
        <v>0</v>
      </c>
      <c r="G53" s="388"/>
      <c r="H53" s="88">
        <f t="shared" ref="H53:O53" si="26">SUM(H52:H52)</f>
        <v>0</v>
      </c>
      <c r="I53" s="89">
        <f t="shared" si="26"/>
        <v>0</v>
      </c>
      <c r="J53" s="89">
        <f t="shared" si="26"/>
        <v>0</v>
      </c>
      <c r="K53" s="89">
        <f t="shared" si="26"/>
        <v>0</v>
      </c>
      <c r="L53" s="89">
        <f t="shared" si="26"/>
        <v>0</v>
      </c>
      <c r="M53" s="89">
        <f t="shared" si="26"/>
        <v>0</v>
      </c>
      <c r="N53" s="89">
        <f t="shared" si="26"/>
        <v>0</v>
      </c>
      <c r="O53" s="90">
        <f t="shared" si="26"/>
        <v>0</v>
      </c>
      <c r="P53" s="88">
        <f t="shared" ref="P53:Y53" si="27">SUM(P52:P52)</f>
        <v>0</v>
      </c>
      <c r="Q53" s="89">
        <f t="shared" si="27"/>
        <v>0</v>
      </c>
      <c r="R53" s="89">
        <f t="shared" si="27"/>
        <v>0</v>
      </c>
      <c r="S53" s="89">
        <f t="shared" si="27"/>
        <v>0</v>
      </c>
      <c r="T53" s="89">
        <f t="shared" si="27"/>
        <v>0</v>
      </c>
      <c r="U53" s="89">
        <f t="shared" si="27"/>
        <v>0</v>
      </c>
      <c r="V53" s="89">
        <f t="shared" si="27"/>
        <v>0</v>
      </c>
      <c r="W53" s="90">
        <f t="shared" si="27"/>
        <v>0</v>
      </c>
      <c r="X53" s="89">
        <f t="shared" si="27"/>
        <v>0</v>
      </c>
      <c r="Y53" s="90">
        <f t="shared" si="27"/>
        <v>0</v>
      </c>
      <c r="Z53" s="88">
        <f>SUM(Z52:Z52)</f>
        <v>0</v>
      </c>
      <c r="AA53" s="89">
        <f>SUM(AA52:AA52)</f>
        <v>0</v>
      </c>
      <c r="AB53" s="388"/>
    </row>
    <row r="54" spans="1:28" x14ac:dyDescent="0.4">
      <c r="A54" s="388"/>
      <c r="B54" s="396"/>
      <c r="C54" s="388"/>
      <c r="D54" s="388"/>
      <c r="E54" s="388"/>
      <c r="F54" s="397"/>
      <c r="G54" s="388"/>
      <c r="H54" s="392"/>
      <c r="I54" s="392"/>
      <c r="J54" s="392"/>
      <c r="K54" s="392"/>
      <c r="L54" s="392"/>
      <c r="M54" s="392"/>
      <c r="N54" s="392"/>
      <c r="O54" s="392"/>
      <c r="P54" s="388"/>
      <c r="Q54" s="388"/>
      <c r="R54" s="388"/>
      <c r="S54" s="388"/>
      <c r="T54" s="388"/>
      <c r="U54" s="388"/>
      <c r="V54" s="388"/>
      <c r="W54" s="388"/>
      <c r="X54" s="392"/>
      <c r="Y54" s="392"/>
      <c r="Z54" s="388"/>
      <c r="AA54" s="388"/>
      <c r="AB54" s="388"/>
    </row>
    <row r="55" spans="1:28" ht="25.5" x14ac:dyDescent="0.65">
      <c r="A55" s="394"/>
      <c r="B55" s="396"/>
      <c r="C55" s="399"/>
      <c r="D55" s="399"/>
      <c r="E55" s="388"/>
      <c r="F55" s="397"/>
      <c r="G55" s="388"/>
      <c r="H55" s="388" t="s">
        <v>43</v>
      </c>
      <c r="I55" s="388"/>
      <c r="J55" s="388"/>
      <c r="K55" s="388"/>
      <c r="L55" s="388"/>
      <c r="M55" s="388"/>
      <c r="N55" s="388"/>
      <c r="O55" s="388"/>
      <c r="P55" s="388"/>
      <c r="Q55" s="388"/>
      <c r="R55" s="388"/>
      <c r="S55" s="388"/>
      <c r="T55" s="388"/>
      <c r="U55" s="388"/>
      <c r="V55" s="388"/>
      <c r="W55" s="388"/>
      <c r="X55" s="388"/>
      <c r="Y55" s="388"/>
      <c r="Z55" s="388"/>
      <c r="AA55" s="388"/>
      <c r="AB55" s="388"/>
    </row>
    <row r="56" spans="1:28" ht="26.25" thickBot="1" x14ac:dyDescent="0.7">
      <c r="A56" s="398" t="s">
        <v>20</v>
      </c>
      <c r="B56" s="398"/>
      <c r="C56" s="388"/>
      <c r="D56" s="388"/>
      <c r="E56" s="388"/>
      <c r="F56" s="397"/>
      <c r="G56" s="388"/>
      <c r="H56" s="391" t="s">
        <v>99</v>
      </c>
      <c r="I56" s="391"/>
      <c r="J56" s="391"/>
      <c r="K56" s="391"/>
      <c r="L56" s="391"/>
      <c r="M56" s="391"/>
      <c r="N56" s="391"/>
      <c r="O56" s="391"/>
      <c r="P56" s="388"/>
      <c r="Q56" s="388"/>
      <c r="R56" s="388"/>
      <c r="S56" s="388"/>
      <c r="T56" s="388"/>
      <c r="U56" s="388"/>
      <c r="V56" s="388"/>
      <c r="W56" s="388"/>
      <c r="X56" s="388"/>
      <c r="Y56" s="388"/>
      <c r="Z56" s="388"/>
      <c r="AA56" s="388"/>
      <c r="AB56" s="388"/>
    </row>
    <row r="57" spans="1:28" ht="22.5" thickBot="1" x14ac:dyDescent="0.45">
      <c r="A57" s="13" t="s">
        <v>15</v>
      </c>
      <c r="B57" s="361" t="s">
        <v>0</v>
      </c>
      <c r="C57" s="362"/>
      <c r="D57" s="362"/>
      <c r="E57" s="362"/>
      <c r="F57" s="17" t="s">
        <v>14</v>
      </c>
      <c r="G57" s="388"/>
      <c r="H57" s="391"/>
      <c r="I57" s="391"/>
      <c r="J57" s="391"/>
      <c r="K57" s="391"/>
      <c r="L57" s="391"/>
      <c r="M57" s="391"/>
      <c r="N57" s="391"/>
      <c r="O57" s="391"/>
      <c r="P57" s="388"/>
      <c r="Q57" s="388"/>
      <c r="R57" s="388"/>
      <c r="S57" s="388"/>
      <c r="T57" s="388"/>
      <c r="U57" s="388"/>
      <c r="V57" s="388"/>
      <c r="W57" s="388"/>
      <c r="X57" s="388"/>
      <c r="Y57" s="388"/>
      <c r="Z57" s="388"/>
      <c r="AA57" s="388"/>
      <c r="AB57" s="388"/>
    </row>
    <row r="58" spans="1:28" ht="16.5" thickBot="1" x14ac:dyDescent="0.45">
      <c r="A58" s="38"/>
      <c r="B58" s="360" t="s">
        <v>97</v>
      </c>
      <c r="C58" s="360"/>
      <c r="D58" s="360"/>
      <c r="E58" s="360"/>
      <c r="F58" s="42"/>
      <c r="G58" s="388"/>
      <c r="H58" s="388"/>
      <c r="I58" s="388"/>
      <c r="J58" s="388"/>
      <c r="K58" s="388"/>
      <c r="L58" s="388"/>
      <c r="M58" s="388"/>
      <c r="N58" s="388"/>
      <c r="O58" s="388"/>
      <c r="P58" s="388"/>
      <c r="Q58" s="388"/>
      <c r="R58" s="388"/>
      <c r="S58" s="388"/>
      <c r="T58" s="388"/>
      <c r="U58" s="388"/>
      <c r="V58" s="388"/>
      <c r="W58" s="388"/>
      <c r="X58" s="388"/>
      <c r="Y58" s="388"/>
      <c r="Z58" s="388"/>
      <c r="AA58" s="388"/>
      <c r="AB58" s="388"/>
    </row>
    <row r="59" spans="1:28" ht="20.25" thickBot="1" x14ac:dyDescent="0.45">
      <c r="A59" s="389"/>
      <c r="B59" s="395"/>
      <c r="C59" s="389"/>
      <c r="D59" s="389"/>
      <c r="E59" s="389"/>
      <c r="F59" s="158">
        <f>SUM(F58:F58)</f>
        <v>0</v>
      </c>
      <c r="G59" s="388"/>
      <c r="H59" s="388"/>
      <c r="I59" s="388"/>
      <c r="J59" s="388"/>
      <c r="K59" s="388"/>
      <c r="L59" s="388"/>
      <c r="M59" s="388"/>
      <c r="N59" s="388"/>
      <c r="O59" s="388"/>
      <c r="P59" s="388"/>
      <c r="Q59" s="388"/>
      <c r="R59" s="388"/>
      <c r="S59" s="388"/>
      <c r="T59" s="388"/>
      <c r="U59" s="388"/>
      <c r="V59" s="388"/>
      <c r="W59" s="388"/>
      <c r="X59" s="388"/>
      <c r="Y59" s="388"/>
      <c r="Z59" s="388"/>
      <c r="AA59" s="388"/>
      <c r="AB59" s="388"/>
    </row>
    <row r="60" spans="1:28" x14ac:dyDescent="0.4">
      <c r="A60" s="388"/>
      <c r="B60" s="396"/>
      <c r="C60" s="388"/>
      <c r="D60" s="388"/>
      <c r="E60" s="388"/>
      <c r="F60" s="397"/>
      <c r="G60" s="388"/>
      <c r="H60" s="388"/>
      <c r="I60" s="388"/>
      <c r="J60" s="388"/>
      <c r="K60" s="388"/>
      <c r="L60" s="388"/>
      <c r="M60" s="388"/>
      <c r="N60" s="388"/>
      <c r="O60" s="388"/>
      <c r="P60" s="388"/>
      <c r="Q60" s="388"/>
      <c r="R60" s="388"/>
      <c r="S60" s="388"/>
      <c r="T60" s="388"/>
      <c r="U60" s="388"/>
      <c r="V60" s="388"/>
      <c r="W60" s="388"/>
      <c r="X60" s="388"/>
      <c r="Y60" s="388"/>
      <c r="Z60" s="388"/>
      <c r="AA60" s="388"/>
      <c r="AB60" s="388"/>
    </row>
    <row r="61" spans="1:28" ht="25.5" x14ac:dyDescent="0.65">
      <c r="A61" s="394"/>
      <c r="B61" s="396"/>
      <c r="C61" s="399"/>
      <c r="D61" s="388"/>
      <c r="E61" s="388"/>
      <c r="F61" s="397"/>
      <c r="G61" s="388"/>
      <c r="H61" s="388"/>
      <c r="I61" s="388"/>
      <c r="J61" s="388"/>
      <c r="K61" s="388"/>
      <c r="L61" s="388"/>
      <c r="M61" s="388"/>
      <c r="N61" s="388"/>
      <c r="O61" s="388"/>
      <c r="P61" s="388"/>
      <c r="Q61" s="388"/>
      <c r="R61" s="388"/>
      <c r="S61" s="388"/>
      <c r="T61" s="388"/>
      <c r="U61" s="388"/>
      <c r="V61" s="388"/>
      <c r="W61" s="388"/>
      <c r="X61" s="388"/>
      <c r="Y61" s="388"/>
      <c r="Z61" s="388"/>
      <c r="AA61" s="388"/>
      <c r="AB61" s="388"/>
    </row>
    <row r="62" spans="1:28" ht="26.25" thickBot="1" x14ac:dyDescent="0.7">
      <c r="A62" s="398" t="s">
        <v>23</v>
      </c>
      <c r="B62" s="398"/>
      <c r="C62" s="388"/>
      <c r="D62" s="388"/>
      <c r="E62" s="388"/>
      <c r="F62" s="397"/>
      <c r="G62" s="388"/>
      <c r="H62" s="388"/>
      <c r="I62" s="388"/>
      <c r="J62" s="388"/>
      <c r="K62" s="388"/>
      <c r="L62" s="388"/>
      <c r="M62" s="388"/>
      <c r="N62" s="388"/>
      <c r="O62" s="388"/>
      <c r="P62" s="388"/>
      <c r="Q62" s="388"/>
      <c r="R62" s="388"/>
      <c r="S62" s="388"/>
      <c r="T62" s="388"/>
      <c r="U62" s="388"/>
      <c r="V62" s="388"/>
      <c r="W62" s="388"/>
      <c r="X62" s="388"/>
      <c r="Y62" s="388"/>
      <c r="Z62" s="388"/>
      <c r="AA62" s="388"/>
      <c r="AB62" s="388"/>
    </row>
    <row r="63" spans="1:28" ht="22.5" thickBot="1" x14ac:dyDescent="0.45">
      <c r="A63" s="13" t="s">
        <v>15</v>
      </c>
      <c r="B63" s="361" t="s">
        <v>0</v>
      </c>
      <c r="C63" s="362"/>
      <c r="D63" s="362"/>
      <c r="E63" s="362"/>
      <c r="F63" s="17" t="s">
        <v>14</v>
      </c>
      <c r="G63" s="388"/>
      <c r="H63" s="388"/>
      <c r="I63" s="388"/>
      <c r="J63" s="388"/>
      <c r="K63" s="388"/>
      <c r="L63" s="388"/>
      <c r="M63" s="388"/>
      <c r="N63" s="388"/>
      <c r="O63" s="388"/>
      <c r="P63" s="388"/>
      <c r="Q63" s="388"/>
      <c r="R63" s="388"/>
      <c r="S63" s="388"/>
      <c r="T63" s="388"/>
      <c r="U63" s="388"/>
      <c r="V63" s="388"/>
      <c r="W63" s="388"/>
      <c r="X63" s="388"/>
      <c r="Y63" s="388"/>
      <c r="Z63" s="388"/>
      <c r="AA63" s="388"/>
      <c r="AB63" s="388"/>
    </row>
    <row r="64" spans="1:28" ht="16.5" thickBot="1" x14ac:dyDescent="0.45">
      <c r="A64" s="66"/>
      <c r="B64" s="358" t="s">
        <v>86</v>
      </c>
      <c r="C64" s="359"/>
      <c r="D64" s="359"/>
      <c r="E64" s="359"/>
      <c r="F64" s="67">
        <f>5%*(F59+F53+F47+'سرمایه درگردش'!F23+F22+F13+F5+'سرمايه گذاري ثابت و استهلاک آن'!F36)</f>
        <v>0</v>
      </c>
      <c r="G64" s="388"/>
      <c r="H64" s="393"/>
      <c r="I64" s="393"/>
      <c r="J64" s="393"/>
      <c r="K64" s="393"/>
      <c r="L64" s="388"/>
      <c r="M64" s="388"/>
      <c r="N64" s="388"/>
      <c r="O64" s="388"/>
      <c r="P64" s="388"/>
      <c r="Q64" s="388"/>
      <c r="R64" s="388"/>
      <c r="S64" s="388"/>
      <c r="T64" s="388"/>
      <c r="U64" s="388"/>
      <c r="V64" s="388"/>
      <c r="W64" s="388"/>
      <c r="X64" s="388"/>
      <c r="Y64" s="388"/>
      <c r="Z64" s="388"/>
      <c r="AA64" s="388"/>
      <c r="AB64" s="388"/>
    </row>
    <row r="65" spans="1:28" ht="20.25" thickBot="1" x14ac:dyDescent="0.45">
      <c r="A65" s="389"/>
      <c r="B65" s="395"/>
      <c r="C65" s="389"/>
      <c r="D65" s="389"/>
      <c r="E65" s="389"/>
      <c r="F65" s="157">
        <f>SUM(F64)</f>
        <v>0</v>
      </c>
      <c r="G65" s="388"/>
      <c r="H65" s="388"/>
      <c r="I65" s="388"/>
      <c r="J65" s="388"/>
      <c r="K65" s="388"/>
      <c r="L65" s="388"/>
      <c r="M65" s="388"/>
      <c r="N65" s="388"/>
      <c r="O65" s="388"/>
      <c r="P65" s="388"/>
      <c r="Q65" s="388"/>
      <c r="R65" s="388"/>
      <c r="S65" s="388"/>
      <c r="T65" s="388"/>
      <c r="U65" s="388"/>
      <c r="V65" s="388"/>
      <c r="W65" s="388"/>
      <c r="X65" s="388"/>
      <c r="Y65" s="388"/>
      <c r="Z65" s="388"/>
      <c r="AA65" s="388"/>
      <c r="AB65" s="388"/>
    </row>
    <row r="66" spans="1:28" ht="19.5" hidden="1" x14ac:dyDescent="0.4">
      <c r="A66" s="12"/>
      <c r="B66" s="37"/>
      <c r="C66" s="12"/>
      <c r="D66" s="12"/>
      <c r="E66" s="12"/>
      <c r="F66" s="22"/>
    </row>
    <row r="67" spans="1:28" hidden="1" x14ac:dyDescent="0.4"/>
    <row r="68" spans="1:28" hidden="1" x14ac:dyDescent="0.4"/>
    <row r="69" spans="1:28" hidden="1" x14ac:dyDescent="0.4"/>
    <row r="70" spans="1:28" ht="13.5" hidden="1" customHeight="1" x14ac:dyDescent="0.4"/>
    <row r="71" spans="1:28" ht="13.5" hidden="1" customHeight="1" x14ac:dyDescent="0.4"/>
    <row r="72" spans="1:28" ht="13.5" hidden="1" customHeight="1" x14ac:dyDescent="0.4"/>
    <row r="73" spans="1:28" hidden="1" x14ac:dyDescent="0.4"/>
    <row r="74" spans="1:28" hidden="1" x14ac:dyDescent="0.4"/>
    <row r="75" spans="1:28" ht="13.5" hidden="1" customHeight="1" x14ac:dyDescent="0.4"/>
    <row r="76" spans="1:28" hidden="1" x14ac:dyDescent="0.4"/>
    <row r="77" spans="1:28" hidden="1" x14ac:dyDescent="0.4"/>
    <row r="78" spans="1:28" ht="10.5" hidden="1" customHeight="1" x14ac:dyDescent="0.55000000000000004">
      <c r="G78" s="101"/>
      <c r="H78" s="355"/>
      <c r="I78" s="355"/>
      <c r="J78" s="355"/>
      <c r="K78" s="355"/>
      <c r="L78" s="355"/>
      <c r="M78" s="355"/>
      <c r="N78" s="355"/>
      <c r="O78" s="355"/>
      <c r="P78" s="355"/>
      <c r="Q78" s="355"/>
      <c r="R78" s="355"/>
      <c r="S78" s="355"/>
      <c r="T78" s="355"/>
      <c r="U78" s="355"/>
      <c r="V78" s="355"/>
      <c r="W78" s="355"/>
      <c r="X78" s="355"/>
      <c r="Y78" s="355"/>
      <c r="Z78" s="355"/>
      <c r="AA78" s="355"/>
    </row>
    <row r="79" spans="1:28" ht="21" hidden="1" x14ac:dyDescent="0.4">
      <c r="G79" s="101"/>
      <c r="H79" s="102"/>
      <c r="I79" s="102"/>
      <c r="J79" s="102"/>
      <c r="K79" s="102"/>
      <c r="L79" s="102"/>
      <c r="M79" s="102"/>
      <c r="N79" s="102"/>
      <c r="O79" s="102"/>
      <c r="P79" s="102"/>
      <c r="Q79" s="102"/>
      <c r="R79" s="102"/>
      <c r="S79" s="102"/>
      <c r="T79" s="102"/>
      <c r="U79" s="102"/>
      <c r="V79" s="102"/>
      <c r="W79" s="102"/>
      <c r="X79" s="102"/>
      <c r="Y79" s="102"/>
      <c r="Z79" s="102"/>
      <c r="AA79" s="102"/>
    </row>
    <row r="80" spans="1:28" hidden="1" x14ac:dyDescent="0.4">
      <c r="G80" s="101"/>
      <c r="H80" s="100"/>
      <c r="I80" s="100"/>
      <c r="J80" s="100"/>
      <c r="K80" s="100"/>
      <c r="L80" s="100"/>
      <c r="M80" s="100"/>
      <c r="N80" s="100"/>
      <c r="O80" s="100"/>
      <c r="P80" s="100"/>
      <c r="Q80" s="100"/>
      <c r="R80" s="100"/>
      <c r="S80" s="100"/>
      <c r="T80" s="100"/>
      <c r="U80" s="100"/>
      <c r="V80" s="100"/>
      <c r="W80" s="100"/>
      <c r="X80" s="100"/>
      <c r="Y80" s="100"/>
      <c r="Z80" s="100"/>
      <c r="AA80" s="100"/>
    </row>
    <row r="81" spans="2:27" hidden="1" x14ac:dyDescent="0.4">
      <c r="G81" s="101"/>
      <c r="H81" s="100"/>
      <c r="I81" s="100"/>
      <c r="J81" s="100"/>
      <c r="K81" s="100"/>
      <c r="L81" s="100"/>
      <c r="M81" s="100"/>
      <c r="N81" s="100"/>
      <c r="O81" s="100"/>
      <c r="P81" s="100"/>
      <c r="Q81" s="100"/>
      <c r="R81" s="100"/>
      <c r="S81" s="100"/>
      <c r="T81" s="100"/>
      <c r="U81" s="100"/>
      <c r="V81" s="100"/>
      <c r="W81" s="100"/>
      <c r="X81" s="100"/>
      <c r="Y81" s="100"/>
      <c r="Z81" s="100"/>
      <c r="AA81" s="100"/>
    </row>
    <row r="82" spans="2:27" hidden="1" x14ac:dyDescent="0.4">
      <c r="G82" s="101"/>
      <c r="H82" s="100"/>
      <c r="I82" s="100"/>
      <c r="J82" s="100"/>
      <c r="K82" s="100"/>
      <c r="L82" s="100"/>
      <c r="M82" s="100"/>
      <c r="N82" s="100"/>
      <c r="O82" s="100"/>
      <c r="P82" s="100"/>
      <c r="Q82" s="100"/>
      <c r="R82" s="100"/>
      <c r="S82" s="100"/>
      <c r="T82" s="100"/>
      <c r="U82" s="100"/>
      <c r="V82" s="100"/>
      <c r="W82" s="100"/>
      <c r="X82" s="100"/>
      <c r="Y82" s="100"/>
      <c r="Z82" s="100"/>
      <c r="AA82" s="100"/>
    </row>
    <row r="83" spans="2:27" hidden="1" x14ac:dyDescent="0.4">
      <c r="G83" s="101"/>
      <c r="H83" s="100"/>
      <c r="I83" s="100"/>
      <c r="J83" s="100"/>
      <c r="K83" s="100"/>
      <c r="L83" s="100"/>
      <c r="M83" s="100"/>
      <c r="N83" s="100"/>
      <c r="O83" s="100"/>
      <c r="P83" s="100"/>
      <c r="Q83" s="100"/>
      <c r="R83" s="100"/>
      <c r="S83" s="100"/>
      <c r="T83" s="100"/>
      <c r="U83" s="100"/>
      <c r="V83" s="100"/>
      <c r="W83" s="100"/>
      <c r="X83" s="100"/>
      <c r="Y83" s="100"/>
      <c r="Z83" s="100"/>
      <c r="AA83" s="100"/>
    </row>
    <row r="84" spans="2:27" hidden="1" x14ac:dyDescent="0.4">
      <c r="G84" s="101"/>
      <c r="H84" s="100"/>
      <c r="I84" s="100"/>
      <c r="J84" s="100"/>
      <c r="K84" s="100"/>
      <c r="L84" s="100"/>
      <c r="M84" s="100"/>
      <c r="N84" s="100"/>
      <c r="O84" s="100"/>
      <c r="P84" s="100"/>
      <c r="Q84" s="100"/>
      <c r="R84" s="100"/>
      <c r="S84" s="100"/>
      <c r="T84" s="100"/>
      <c r="U84" s="100"/>
      <c r="V84" s="100"/>
      <c r="W84" s="100"/>
      <c r="X84" s="100"/>
      <c r="Y84" s="100"/>
      <c r="Z84" s="100"/>
      <c r="AA84" s="100"/>
    </row>
    <row r="85" spans="2:27" hidden="1" x14ac:dyDescent="0.4">
      <c r="G85" s="101"/>
      <c r="H85" s="100"/>
      <c r="I85" s="100"/>
      <c r="J85" s="100"/>
      <c r="K85" s="100"/>
      <c r="L85" s="100"/>
      <c r="M85" s="100"/>
      <c r="N85" s="100"/>
      <c r="O85" s="100"/>
      <c r="P85" s="100"/>
      <c r="Q85" s="100"/>
      <c r="R85" s="100"/>
      <c r="S85" s="100"/>
      <c r="T85" s="100"/>
      <c r="U85" s="100"/>
      <c r="V85" s="100"/>
      <c r="W85" s="100"/>
      <c r="X85" s="100"/>
      <c r="Y85" s="100"/>
      <c r="Z85" s="100"/>
      <c r="AA85" s="100"/>
    </row>
    <row r="86" spans="2:27" hidden="1" x14ac:dyDescent="0.4">
      <c r="G86" s="101"/>
      <c r="H86" s="100"/>
      <c r="I86" s="100"/>
      <c r="J86" s="100"/>
      <c r="K86" s="100"/>
      <c r="L86" s="100"/>
      <c r="M86" s="100"/>
      <c r="N86" s="100"/>
      <c r="O86" s="100"/>
      <c r="P86" s="100"/>
      <c r="Q86" s="100"/>
      <c r="R86" s="100"/>
      <c r="S86" s="100"/>
      <c r="T86" s="100"/>
      <c r="U86" s="100"/>
      <c r="V86" s="100"/>
      <c r="W86" s="100"/>
      <c r="X86" s="100"/>
      <c r="Y86" s="100"/>
      <c r="Z86" s="100"/>
      <c r="AA86" s="100"/>
    </row>
    <row r="87" spans="2:27" hidden="1" x14ac:dyDescent="0.4">
      <c r="G87" s="101"/>
      <c r="H87" s="100"/>
      <c r="I87" s="100"/>
      <c r="J87" s="100"/>
      <c r="K87" s="100"/>
      <c r="L87" s="100"/>
      <c r="M87" s="100"/>
      <c r="N87" s="100"/>
      <c r="O87" s="100"/>
      <c r="P87" s="100"/>
      <c r="Q87" s="100"/>
      <c r="R87" s="100"/>
      <c r="S87" s="100"/>
      <c r="T87" s="100"/>
      <c r="U87" s="100"/>
      <c r="V87" s="100"/>
      <c r="W87" s="100"/>
      <c r="X87" s="100"/>
      <c r="Y87" s="100"/>
      <c r="Z87" s="100"/>
      <c r="AA87" s="100"/>
    </row>
    <row r="88" spans="2:27" hidden="1" x14ac:dyDescent="0.4">
      <c r="G88" s="101"/>
      <c r="H88" s="100"/>
      <c r="I88" s="100"/>
      <c r="J88" s="100"/>
      <c r="K88" s="100"/>
      <c r="L88" s="100"/>
      <c r="M88" s="100"/>
      <c r="N88" s="100"/>
      <c r="O88" s="100"/>
      <c r="P88" s="100"/>
      <c r="Q88" s="100"/>
      <c r="R88" s="100"/>
      <c r="S88" s="100"/>
      <c r="T88" s="100"/>
      <c r="U88" s="100"/>
      <c r="V88" s="100"/>
      <c r="W88" s="100"/>
      <c r="X88" s="100"/>
      <c r="Y88" s="100"/>
      <c r="Z88" s="100"/>
      <c r="AA88" s="100"/>
    </row>
    <row r="89" spans="2:27" hidden="1" x14ac:dyDescent="0.4">
      <c r="G89" s="101"/>
      <c r="H89" s="100"/>
      <c r="I89" s="100"/>
      <c r="J89" s="100"/>
      <c r="K89" s="100"/>
      <c r="L89" s="100"/>
      <c r="M89" s="100"/>
      <c r="N89" s="100"/>
      <c r="O89" s="100"/>
      <c r="P89" s="100"/>
      <c r="Q89" s="100"/>
      <c r="R89" s="100"/>
      <c r="S89" s="100"/>
      <c r="T89" s="100"/>
      <c r="U89" s="100"/>
      <c r="V89" s="100"/>
      <c r="W89" s="100"/>
      <c r="X89" s="100"/>
      <c r="Y89" s="100"/>
      <c r="Z89" s="100"/>
      <c r="AA89" s="100"/>
    </row>
    <row r="90" spans="2:27" hidden="1" x14ac:dyDescent="0.4">
      <c r="G90" s="101"/>
      <c r="H90" s="100"/>
      <c r="I90" s="100"/>
      <c r="J90" s="100"/>
      <c r="K90" s="100"/>
      <c r="L90" s="100"/>
      <c r="M90" s="100"/>
      <c r="N90" s="100"/>
      <c r="O90" s="100"/>
      <c r="P90" s="100"/>
      <c r="Q90" s="100"/>
      <c r="R90" s="100"/>
      <c r="S90" s="100"/>
      <c r="T90" s="100"/>
      <c r="U90" s="100"/>
      <c r="V90" s="100"/>
      <c r="W90" s="100"/>
      <c r="X90" s="100"/>
      <c r="Y90" s="100"/>
      <c r="Z90" s="100"/>
      <c r="AA90" s="100"/>
    </row>
    <row r="91" spans="2:27" hidden="1" x14ac:dyDescent="0.4"/>
    <row r="92" spans="2:27" hidden="1" x14ac:dyDescent="0.4"/>
    <row r="93" spans="2:27" hidden="1" x14ac:dyDescent="0.4"/>
    <row r="94" spans="2:27" ht="20.25" hidden="1" thickBot="1" x14ac:dyDescent="0.45">
      <c r="B94" s="293" t="s">
        <v>145</v>
      </c>
      <c r="C94" s="294"/>
      <c r="D94" s="295">
        <f>'هزینه های جاری'!D5</f>
        <v>0</v>
      </c>
      <c r="E94" s="292" t="s">
        <v>137</v>
      </c>
    </row>
  </sheetData>
  <mergeCells count="75">
    <mergeCell ref="L25:M25"/>
    <mergeCell ref="L41:M41"/>
    <mergeCell ref="L49:M49"/>
    <mergeCell ref="A8:B8"/>
    <mergeCell ref="A2:B2"/>
    <mergeCell ref="A16:B16"/>
    <mergeCell ref="A26:B26"/>
    <mergeCell ref="A42:B42"/>
    <mergeCell ref="T16:U16"/>
    <mergeCell ref="T26:U26"/>
    <mergeCell ref="T42:U42"/>
    <mergeCell ref="P26:Q26"/>
    <mergeCell ref="N50:O50"/>
    <mergeCell ref="P16:Q16"/>
    <mergeCell ref="V78:W78"/>
    <mergeCell ref="T78:U78"/>
    <mergeCell ref="R78:S78"/>
    <mergeCell ref="P78:Q78"/>
    <mergeCell ref="H16:I16"/>
    <mergeCell ref="J16:K16"/>
    <mergeCell ref="H26:I26"/>
    <mergeCell ref="P42:Q42"/>
    <mergeCell ref="L42:M42"/>
    <mergeCell ref="P50:Q50"/>
    <mergeCell ref="N78:O78"/>
    <mergeCell ref="B57:E57"/>
    <mergeCell ref="B52:E52"/>
    <mergeCell ref="B51:E51"/>
    <mergeCell ref="H78:I78"/>
    <mergeCell ref="H42:I42"/>
    <mergeCell ref="J50:K50"/>
    <mergeCell ref="A50:B50"/>
    <mergeCell ref="A56:B56"/>
    <mergeCell ref="A62:B62"/>
    <mergeCell ref="B64:E64"/>
    <mergeCell ref="B58:E58"/>
    <mergeCell ref="B63:E63"/>
    <mergeCell ref="R50:S50"/>
    <mergeCell ref="T50:U50"/>
    <mergeCell ref="H56:O57"/>
    <mergeCell ref="H50:I50"/>
    <mergeCell ref="L50:M50"/>
    <mergeCell ref="V16:W16"/>
    <mergeCell ref="R26:S26"/>
    <mergeCell ref="L26:M26"/>
    <mergeCell ref="N16:O16"/>
    <mergeCell ref="V42:W42"/>
    <mergeCell ref="R42:S42"/>
    <mergeCell ref="V26:W26"/>
    <mergeCell ref="N26:O26"/>
    <mergeCell ref="L16:M16"/>
    <mergeCell ref="R16:S16"/>
    <mergeCell ref="X16:Y16"/>
    <mergeCell ref="Z16:AA16"/>
    <mergeCell ref="X26:Y26"/>
    <mergeCell ref="Z26:AA26"/>
    <mergeCell ref="X39:Y40"/>
    <mergeCell ref="X42:Y42"/>
    <mergeCell ref="J26:K26"/>
    <mergeCell ref="Z78:AA78"/>
    <mergeCell ref="X78:Y78"/>
    <mergeCell ref="Z42:AA42"/>
    <mergeCell ref="X50:Y50"/>
    <mergeCell ref="Z50:AA50"/>
    <mergeCell ref="V50:W50"/>
    <mergeCell ref="J78:K78"/>
    <mergeCell ref="N42:O42"/>
    <mergeCell ref="L78:M78"/>
    <mergeCell ref="J42:K42"/>
    <mergeCell ref="B28:C28"/>
    <mergeCell ref="B29:C29"/>
    <mergeCell ref="B31:C31"/>
    <mergeCell ref="B30:C30"/>
    <mergeCell ref="B33:C33"/>
    <mergeCell ref="B35:C35"/>
  </mergeCells>
  <phoneticPr fontId="0" type="noConversion"/>
  <pageMargins left="0.17" right="0.17" top="0.17" bottom="0.17" header="0.17" footer="0.16"/>
  <pageSetup paperSize="9" scale="45" orientation="portrait" r:id="rId1"/>
  <headerFooter alignWithMargins="0"/>
  <rowBreaks count="1" manualBreakCount="1">
    <brk id="40" max="16383"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rightToLeft="1" zoomScale="120" zoomScaleNormal="120" workbookViewId="0"/>
  </sheetViews>
  <sheetFormatPr defaultRowHeight="12.75" zeroHeight="1" x14ac:dyDescent="0.2"/>
  <cols>
    <col min="1" max="1" width="5.7109375" bestFit="1" customWidth="1"/>
    <col min="2" max="2" width="28.5703125" customWidth="1"/>
    <col min="3" max="3" width="7.7109375" bestFit="1" customWidth="1"/>
    <col min="4" max="4" width="5.7109375" bestFit="1" customWidth="1"/>
    <col min="5" max="5" width="10.42578125" bestFit="1" customWidth="1"/>
    <col min="6" max="15" width="14.5703125" customWidth="1"/>
    <col min="16" max="16" width="9.140625" style="404"/>
    <col min="17" max="256" width="0" hidden="1" customWidth="1"/>
  </cols>
  <sheetData>
    <row r="1" spans="1:15" s="404" customFormat="1" ht="25.5" x14ac:dyDescent="0.65">
      <c r="A1" s="394"/>
      <c r="C1" s="399"/>
      <c r="D1" s="388"/>
      <c r="E1" s="388"/>
      <c r="F1" s="397"/>
    </row>
    <row r="2" spans="1:15" s="404" customFormat="1" ht="26.25" thickBot="1" x14ac:dyDescent="0.7">
      <c r="A2" s="398" t="s">
        <v>98</v>
      </c>
      <c r="B2" s="398"/>
      <c r="C2" s="388"/>
      <c r="D2" s="388"/>
      <c r="E2" s="388"/>
      <c r="F2" s="397"/>
    </row>
    <row r="3" spans="1:15" ht="22.5" thickBot="1" x14ac:dyDescent="0.25">
      <c r="A3" s="13" t="s">
        <v>15</v>
      </c>
      <c r="B3" s="361" t="s">
        <v>0</v>
      </c>
      <c r="C3" s="362"/>
      <c r="D3" s="362"/>
      <c r="E3" s="362"/>
      <c r="F3" s="17" t="s">
        <v>50</v>
      </c>
      <c r="G3" s="17" t="s">
        <v>34</v>
      </c>
      <c r="H3" s="17" t="s">
        <v>29</v>
      </c>
      <c r="I3" s="17" t="s">
        <v>35</v>
      </c>
      <c r="J3" s="17" t="s">
        <v>38</v>
      </c>
      <c r="K3" s="17" t="s">
        <v>39</v>
      </c>
      <c r="L3" s="17" t="s">
        <v>40</v>
      </c>
      <c r="M3" s="17" t="s">
        <v>41</v>
      </c>
      <c r="N3" s="17" t="s">
        <v>130</v>
      </c>
      <c r="O3" s="17" t="s">
        <v>131</v>
      </c>
    </row>
    <row r="4" spans="1:15" ht="15.75" x14ac:dyDescent="0.2">
      <c r="A4" s="38"/>
      <c r="B4" s="360" t="s">
        <v>146</v>
      </c>
      <c r="C4" s="360"/>
      <c r="D4" s="360"/>
      <c r="E4" s="360"/>
      <c r="F4" s="315">
        <f>F25*3</f>
        <v>0</v>
      </c>
      <c r="G4" s="315">
        <f>('هزینه های جاری'!F5)/4</f>
        <v>0</v>
      </c>
      <c r="H4" s="315">
        <f>('هزینه های جاری'!G5)/4</f>
        <v>0</v>
      </c>
      <c r="I4" s="315">
        <f>('هزینه های جاری'!H5)/4</f>
        <v>0</v>
      </c>
      <c r="J4" s="315">
        <f>('هزینه های جاری'!I5)/4</f>
        <v>0</v>
      </c>
      <c r="K4" s="315">
        <f>('هزینه های جاری'!J5)/4</f>
        <v>0</v>
      </c>
      <c r="L4" s="315">
        <f>('هزینه های جاری'!K5)/4</f>
        <v>0</v>
      </c>
      <c r="M4" s="315">
        <f>('هزینه های جاری'!L5)/4</f>
        <v>0</v>
      </c>
      <c r="N4" s="315">
        <f>('هزینه های جاری'!M5)/4</f>
        <v>0</v>
      </c>
      <c r="O4" s="315">
        <f>('هزینه های جاری'!N5)/4</f>
        <v>0</v>
      </c>
    </row>
    <row r="5" spans="1:15" ht="15.75" x14ac:dyDescent="0.2">
      <c r="A5" s="43"/>
      <c r="B5" s="368" t="s">
        <v>190</v>
      </c>
      <c r="C5" s="368"/>
      <c r="D5" s="368"/>
      <c r="E5" s="368"/>
      <c r="F5" s="316" t="e">
        <f>('صورت سود و زیان پیش بینی شده'!B20)/4</f>
        <v>#DIV/0!</v>
      </c>
      <c r="G5" s="316" t="e">
        <f>('صورت سود و زیان پیش بینی شده'!C20)/4</f>
        <v>#DIV/0!</v>
      </c>
      <c r="H5" s="316" t="e">
        <f>('صورت سود و زیان پیش بینی شده'!D20)/4</f>
        <v>#DIV/0!</v>
      </c>
      <c r="I5" s="316" t="e">
        <f>('صورت سود و زیان پیش بینی شده'!E20)/4</f>
        <v>#DIV/0!</v>
      </c>
      <c r="J5" s="316" t="e">
        <f>('صورت سود و زیان پیش بینی شده'!F20)/4</f>
        <v>#DIV/0!</v>
      </c>
      <c r="K5" s="316" t="e">
        <f>('صورت سود و زیان پیش بینی شده'!G20)/4</f>
        <v>#DIV/0!</v>
      </c>
      <c r="L5" s="316" t="e">
        <f>('صورت سود و زیان پیش بینی شده'!H20)/4</f>
        <v>#DIV/0!</v>
      </c>
      <c r="M5" s="316" t="e">
        <f>('صورت سود و زیان پیش بینی شده'!I20)/4</f>
        <v>#DIV/0!</v>
      </c>
      <c r="N5" s="316" t="e">
        <f>('صورت سود و زیان پیش بینی شده'!J20)/4</f>
        <v>#DIV/0!</v>
      </c>
      <c r="O5" s="316" t="e">
        <f>('صورت سود و زیان پیش بینی شده'!K20)/4</f>
        <v>#DIV/0!</v>
      </c>
    </row>
    <row r="6" spans="1:15" ht="15.75" x14ac:dyDescent="0.2">
      <c r="A6" s="43"/>
      <c r="B6" s="368" t="s">
        <v>160</v>
      </c>
      <c r="C6" s="368"/>
      <c r="D6" s="368"/>
      <c r="E6" s="368"/>
      <c r="F6" s="316">
        <f>('هزینه های جاری'!E8+'هزینه های جاری'!E9+'هزینه های جاری'!E10+'هزینه های جاری'!E11)/4</f>
        <v>0</v>
      </c>
      <c r="G6" s="316">
        <f>('هزینه های جاری'!F8+'هزینه های جاری'!F9+'هزینه های جاری'!F10+'هزینه های جاری'!F11)/4</f>
        <v>0</v>
      </c>
      <c r="H6" s="316">
        <f>('هزینه های جاری'!G8+'هزینه های جاری'!G9+'هزینه های جاری'!G10+'هزینه های جاری'!G11)/4</f>
        <v>0</v>
      </c>
      <c r="I6" s="316">
        <f>('هزینه های جاری'!H8+'هزینه های جاری'!H9+'هزینه های جاری'!H10+'هزینه های جاری'!H11)/4</f>
        <v>0</v>
      </c>
      <c r="J6" s="316">
        <f>('هزینه های جاری'!I8+'هزینه های جاری'!I9+'هزینه های جاری'!I10+'هزینه های جاری'!I11)/4</f>
        <v>0</v>
      </c>
      <c r="K6" s="316">
        <f>('هزینه های جاری'!J8+'هزینه های جاری'!J9+'هزینه های جاری'!J10+'هزینه های جاری'!J11)/4</f>
        <v>0</v>
      </c>
      <c r="L6" s="316">
        <f>('هزینه های جاری'!K8+'هزینه های جاری'!K9+'هزینه های جاری'!K10+'هزینه های جاری'!K11)/4</f>
        <v>0</v>
      </c>
      <c r="M6" s="316">
        <f>('هزینه های جاری'!L8+'هزینه های جاری'!L9+'هزینه های جاری'!L10+'هزینه های جاری'!L11)/4</f>
        <v>0</v>
      </c>
      <c r="N6" s="316">
        <f>('هزینه های جاری'!M8+'هزینه های جاری'!M9+'هزینه های جاری'!M10+'هزینه های جاری'!M11)/4</f>
        <v>0</v>
      </c>
      <c r="O6" s="316">
        <f>('هزینه های جاری'!N8+'هزینه های جاری'!N9+'هزینه های جاری'!N10+'هزینه های جاری'!N11)/4</f>
        <v>0</v>
      </c>
    </row>
    <row r="7" spans="1:15" ht="15.75" x14ac:dyDescent="0.2">
      <c r="A7" s="43"/>
      <c r="B7" s="368" t="s">
        <v>115</v>
      </c>
      <c r="C7" s="368"/>
      <c r="D7" s="368"/>
      <c r="E7" s="368"/>
      <c r="F7" s="316">
        <f>('هزینه های جاری'!E2+'هزینه های جاری'!E3+'هزینه های جاری'!E4)/4</f>
        <v>0</v>
      </c>
      <c r="G7" s="316">
        <f>('هزینه های جاری'!F2+'هزینه های جاری'!F3+'هزینه های جاری'!F4)/4</f>
        <v>0</v>
      </c>
      <c r="H7" s="316">
        <f>('هزینه های جاری'!G2+'هزینه های جاری'!G3+'هزینه های جاری'!G4)/4</f>
        <v>0</v>
      </c>
      <c r="I7" s="316">
        <f>('هزینه های جاری'!H2+'هزینه های جاری'!H3+'هزینه های جاری'!H4)/4</f>
        <v>0</v>
      </c>
      <c r="J7" s="316">
        <f>('هزینه های جاری'!I2+'هزینه های جاری'!I3+'هزینه های جاری'!I4)/4</f>
        <v>0</v>
      </c>
      <c r="K7" s="316">
        <f>('هزینه های جاری'!J2+'هزینه های جاری'!J3+'هزینه های جاری'!J4)/4</f>
        <v>0</v>
      </c>
      <c r="L7" s="316">
        <f>('هزینه های جاری'!K2+'هزینه های جاری'!K3+'هزینه های جاری'!K4)/4</f>
        <v>0</v>
      </c>
      <c r="M7" s="316">
        <f>('هزینه های جاری'!L2+'هزینه های جاری'!L3+'هزینه های جاری'!L4)/4</f>
        <v>0</v>
      </c>
      <c r="N7" s="316">
        <f>('هزینه های جاری'!M2+'هزینه های جاری'!M3+'هزینه های جاری'!M4)/4</f>
        <v>0</v>
      </c>
      <c r="O7" s="316">
        <f>('هزینه های جاری'!N2+'هزینه های جاری'!N3+'هزینه های جاری'!N4)/4</f>
        <v>0</v>
      </c>
    </row>
    <row r="8" spans="1:15" ht="15.75" x14ac:dyDescent="0.2">
      <c r="A8" s="43"/>
      <c r="B8" s="369"/>
      <c r="C8" s="369"/>
      <c r="D8" s="369"/>
      <c r="E8" s="369"/>
      <c r="F8" s="71"/>
      <c r="G8" s="71">
        <f>('هزینه های جاری'!F6)/4</f>
        <v>0</v>
      </c>
      <c r="H8" s="71">
        <f>('هزینه های جاری'!G6)/4</f>
        <v>0</v>
      </c>
      <c r="I8" s="71">
        <f>('هزینه های جاری'!H6)/4</f>
        <v>0</v>
      </c>
      <c r="J8" s="71">
        <f>('هزینه های جاری'!I6)/4</f>
        <v>0</v>
      </c>
      <c r="K8" s="71">
        <f>('هزینه های جاری'!J6)/4</f>
        <v>0</v>
      </c>
      <c r="L8" s="71">
        <f>('هزینه های جاری'!K6)/4</f>
        <v>0</v>
      </c>
      <c r="M8" s="71">
        <f>('هزینه های جاری'!L6)/4</f>
        <v>0</v>
      </c>
      <c r="N8" s="71">
        <f>('هزینه های جاری'!M6)/4</f>
        <v>0</v>
      </c>
      <c r="O8" s="71">
        <f>('هزینه های جاری'!N6)/4</f>
        <v>0</v>
      </c>
    </row>
    <row r="9" spans="1:15" ht="20.25" thickBot="1" x14ac:dyDescent="0.25">
      <c r="A9" s="389"/>
      <c r="B9" s="395"/>
      <c r="C9" s="389"/>
      <c r="D9" s="389"/>
      <c r="E9" s="389"/>
      <c r="F9" s="157" t="e">
        <f>SUM(F4:F8)</f>
        <v>#DIV/0!</v>
      </c>
      <c r="G9" s="157" t="e">
        <f>SUM(G4:G8)</f>
        <v>#DIV/0!</v>
      </c>
      <c r="H9" s="157" t="e">
        <f t="shared" ref="H9:O9" si="0">SUM(H4:H8)</f>
        <v>#DIV/0!</v>
      </c>
      <c r="I9" s="157" t="e">
        <f t="shared" si="0"/>
        <v>#DIV/0!</v>
      </c>
      <c r="J9" s="157" t="e">
        <f t="shared" si="0"/>
        <v>#DIV/0!</v>
      </c>
      <c r="K9" s="157" t="e">
        <f t="shared" si="0"/>
        <v>#DIV/0!</v>
      </c>
      <c r="L9" s="157" t="e">
        <f t="shared" si="0"/>
        <v>#DIV/0!</v>
      </c>
      <c r="M9" s="157" t="e">
        <f t="shared" si="0"/>
        <v>#DIV/0!</v>
      </c>
      <c r="N9" s="157" t="e">
        <f t="shared" si="0"/>
        <v>#DIV/0!</v>
      </c>
      <c r="O9" s="157" t="e">
        <f t="shared" si="0"/>
        <v>#DIV/0!</v>
      </c>
    </row>
    <row r="10" spans="1:15" ht="25.5" x14ac:dyDescent="0.65">
      <c r="A10" s="394"/>
      <c r="B10" s="396"/>
      <c r="C10" s="388"/>
      <c r="D10" s="388"/>
      <c r="E10" s="388"/>
      <c r="F10" s="397"/>
      <c r="G10" s="404"/>
      <c r="H10" s="404"/>
      <c r="I10" s="404"/>
      <c r="J10" s="404"/>
      <c r="K10" s="404"/>
      <c r="L10" s="404"/>
      <c r="M10" s="404"/>
      <c r="N10" s="404"/>
      <c r="O10" s="404"/>
    </row>
    <row r="11" spans="1:15" ht="26.25" thickBot="1" x14ac:dyDescent="0.7">
      <c r="A11" s="398" t="s">
        <v>202</v>
      </c>
      <c r="B11" s="398"/>
      <c r="C11" s="399"/>
      <c r="D11" s="399"/>
      <c r="E11" s="388"/>
      <c r="F11" s="397"/>
      <c r="G11" s="404"/>
      <c r="H11" s="404"/>
      <c r="I11" s="404"/>
      <c r="J11" s="404"/>
      <c r="K11" s="404"/>
      <c r="L11" s="404"/>
      <c r="M11" s="404"/>
      <c r="N11" s="404"/>
      <c r="O11" s="404"/>
    </row>
    <row r="12" spans="1:15" ht="22.5" thickBot="1" x14ac:dyDescent="0.25">
      <c r="A12" s="13" t="s">
        <v>15</v>
      </c>
      <c r="B12" s="14" t="s">
        <v>0</v>
      </c>
      <c r="C12" s="15" t="s">
        <v>11</v>
      </c>
      <c r="D12" s="15" t="s">
        <v>12</v>
      </c>
      <c r="E12" s="16" t="s">
        <v>13</v>
      </c>
      <c r="F12" s="17" t="s">
        <v>14</v>
      </c>
      <c r="G12" s="404"/>
      <c r="H12" s="404"/>
      <c r="I12" s="404"/>
      <c r="J12" s="404"/>
      <c r="K12" s="404"/>
      <c r="L12" s="404"/>
      <c r="M12" s="404"/>
      <c r="N12" s="404"/>
      <c r="O12" s="404"/>
    </row>
    <row r="13" spans="1:15" ht="15.75" x14ac:dyDescent="0.2">
      <c r="A13" s="38"/>
      <c r="B13" s="72"/>
      <c r="C13" s="73"/>
      <c r="D13" s="73"/>
      <c r="E13" s="74"/>
      <c r="F13" s="315">
        <f t="shared" ref="F13:F19" si="1">D13*E13</f>
        <v>0</v>
      </c>
      <c r="G13" s="404"/>
      <c r="H13" s="404"/>
      <c r="I13" s="404"/>
      <c r="J13" s="404"/>
      <c r="K13" s="404"/>
      <c r="L13" s="404"/>
      <c r="M13" s="404"/>
      <c r="N13" s="404"/>
      <c r="O13" s="404"/>
    </row>
    <row r="14" spans="1:15" ht="15.75" x14ac:dyDescent="0.2">
      <c r="A14" s="53"/>
      <c r="B14" s="75"/>
      <c r="C14" s="76"/>
      <c r="D14" s="76"/>
      <c r="E14" s="77"/>
      <c r="F14" s="318">
        <f t="shared" si="1"/>
        <v>0</v>
      </c>
      <c r="G14" s="404"/>
      <c r="H14" s="404"/>
      <c r="I14" s="404"/>
      <c r="J14" s="404"/>
      <c r="K14" s="404"/>
      <c r="L14" s="404"/>
      <c r="M14" s="404"/>
      <c r="N14" s="404"/>
      <c r="O14" s="404"/>
    </row>
    <row r="15" spans="1:15" ht="15.75" x14ac:dyDescent="0.2">
      <c r="A15" s="53"/>
      <c r="B15" s="75"/>
      <c r="C15" s="76"/>
      <c r="D15" s="76"/>
      <c r="E15" s="77"/>
      <c r="F15" s="318">
        <f t="shared" si="1"/>
        <v>0</v>
      </c>
      <c r="G15" s="404"/>
      <c r="H15" s="404"/>
      <c r="I15" s="404"/>
      <c r="J15" s="404"/>
      <c r="K15" s="404"/>
      <c r="L15" s="404"/>
      <c r="M15" s="404"/>
      <c r="N15" s="404"/>
      <c r="O15" s="404"/>
    </row>
    <row r="16" spans="1:15" ht="15.75" x14ac:dyDescent="0.2">
      <c r="A16" s="53"/>
      <c r="B16" s="75"/>
      <c r="C16" s="76"/>
      <c r="D16" s="76"/>
      <c r="E16" s="77"/>
      <c r="F16" s="318">
        <f t="shared" si="1"/>
        <v>0</v>
      </c>
      <c r="G16" s="404"/>
      <c r="H16" s="404"/>
      <c r="I16" s="404"/>
      <c r="J16" s="404"/>
      <c r="K16" s="404"/>
      <c r="L16" s="404"/>
      <c r="M16" s="404"/>
      <c r="N16" s="404"/>
      <c r="O16" s="404"/>
    </row>
    <row r="17" spans="1:15" ht="15.75" x14ac:dyDescent="0.2">
      <c r="A17" s="53"/>
      <c r="B17" s="75"/>
      <c r="C17" s="76"/>
      <c r="D17" s="76"/>
      <c r="E17" s="77"/>
      <c r="F17" s="318">
        <f t="shared" si="1"/>
        <v>0</v>
      </c>
      <c r="G17" s="404"/>
      <c r="H17" s="404"/>
      <c r="I17" s="404"/>
      <c r="J17" s="404"/>
      <c r="K17" s="404"/>
      <c r="L17" s="404"/>
      <c r="M17" s="404"/>
      <c r="N17" s="404"/>
      <c r="O17" s="404"/>
    </row>
    <row r="18" spans="1:15" ht="15.75" x14ac:dyDescent="0.2">
      <c r="A18" s="53"/>
      <c r="B18" s="75"/>
      <c r="C18" s="76"/>
      <c r="D18" s="76"/>
      <c r="E18" s="77"/>
      <c r="F18" s="318">
        <f t="shared" si="1"/>
        <v>0</v>
      </c>
      <c r="G18" s="404"/>
      <c r="H18" s="404"/>
      <c r="I18" s="404"/>
      <c r="J18" s="404"/>
      <c r="K18" s="404"/>
      <c r="L18" s="404"/>
      <c r="M18" s="404"/>
      <c r="N18" s="404"/>
      <c r="O18" s="404"/>
    </row>
    <row r="19" spans="1:15" ht="15.75" x14ac:dyDescent="0.2">
      <c r="A19" s="53"/>
      <c r="B19" s="75"/>
      <c r="C19" s="76"/>
      <c r="D19" s="76"/>
      <c r="E19" s="77"/>
      <c r="F19" s="318">
        <f t="shared" si="1"/>
        <v>0</v>
      </c>
      <c r="G19" s="404"/>
      <c r="H19" s="404"/>
      <c r="I19" s="404"/>
      <c r="J19" s="404"/>
      <c r="K19" s="404"/>
      <c r="L19" s="404"/>
      <c r="M19" s="404"/>
      <c r="N19" s="404"/>
      <c r="O19" s="404"/>
    </row>
    <row r="20" spans="1:15" ht="15.75" x14ac:dyDescent="0.2">
      <c r="A20" s="53"/>
      <c r="B20" s="75"/>
      <c r="C20" s="76"/>
      <c r="D20" s="76"/>
      <c r="E20" s="77"/>
      <c r="F20" s="318">
        <f>E20</f>
        <v>0</v>
      </c>
      <c r="G20" s="404"/>
      <c r="H20" s="404"/>
      <c r="I20" s="404"/>
      <c r="J20" s="404"/>
      <c r="K20" s="404"/>
      <c r="L20" s="404"/>
      <c r="M20" s="404"/>
      <c r="N20" s="404"/>
      <c r="O20" s="404"/>
    </row>
    <row r="21" spans="1:15" ht="15.75" x14ac:dyDescent="0.2">
      <c r="A21" s="53"/>
      <c r="B21" s="75"/>
      <c r="C21" s="76"/>
      <c r="D21" s="76"/>
      <c r="E21" s="77"/>
      <c r="F21" s="318">
        <f>E21</f>
        <v>0</v>
      </c>
      <c r="G21" s="404"/>
      <c r="H21" s="404"/>
      <c r="I21" s="404"/>
      <c r="J21" s="404"/>
      <c r="K21" s="404"/>
      <c r="L21" s="404"/>
      <c r="M21" s="404"/>
      <c r="N21" s="404"/>
      <c r="O21" s="404"/>
    </row>
    <row r="22" spans="1:15" ht="15.75" x14ac:dyDescent="0.2">
      <c r="A22" s="53"/>
      <c r="B22" s="75"/>
      <c r="C22" s="76"/>
      <c r="D22" s="76"/>
      <c r="E22" s="77"/>
      <c r="F22" s="318">
        <f>E22</f>
        <v>0</v>
      </c>
      <c r="G22" s="404"/>
      <c r="H22" s="404"/>
      <c r="I22" s="404"/>
      <c r="J22" s="404"/>
      <c r="K22" s="404"/>
      <c r="L22" s="404"/>
      <c r="M22" s="404"/>
      <c r="N22" s="404"/>
      <c r="O22" s="404"/>
    </row>
    <row r="23" spans="1:15" ht="16.5" thickBot="1" x14ac:dyDescent="0.25">
      <c r="A23" s="53"/>
      <c r="B23" s="75"/>
      <c r="C23" s="76"/>
      <c r="D23" s="76"/>
      <c r="E23" s="77"/>
      <c r="F23" s="318">
        <f>SUM(F13:F22)</f>
        <v>0</v>
      </c>
      <c r="G23" s="404"/>
      <c r="H23" s="404"/>
      <c r="I23" s="404"/>
      <c r="J23" s="404"/>
      <c r="K23" s="404"/>
      <c r="L23" s="404"/>
      <c r="M23" s="404"/>
      <c r="N23" s="404"/>
      <c r="O23" s="404"/>
    </row>
    <row r="24" spans="1:15" ht="19.5" x14ac:dyDescent="0.4">
      <c r="A24" s="405"/>
      <c r="B24" s="27" t="s">
        <v>144</v>
      </c>
      <c r="C24" s="323"/>
      <c r="D24" s="28"/>
      <c r="E24" s="29" t="s">
        <v>89</v>
      </c>
      <c r="F24" s="322">
        <f>C24/12</f>
        <v>0</v>
      </c>
      <c r="G24" s="404"/>
      <c r="H24" s="404"/>
      <c r="I24" s="404"/>
      <c r="J24" s="404"/>
      <c r="K24" s="404"/>
      <c r="L24" s="404"/>
      <c r="M24" s="404"/>
      <c r="N24" s="404"/>
      <c r="O24" s="404"/>
    </row>
    <row r="25" spans="1:15" ht="20.25" thickBot="1" x14ac:dyDescent="0.25">
      <c r="A25" s="406"/>
      <c r="B25" s="407" t="s">
        <v>90</v>
      </c>
      <c r="C25" s="408"/>
      <c r="D25" s="408"/>
      <c r="E25" s="409"/>
      <c r="F25" s="156">
        <f>F23*F24</f>
        <v>0</v>
      </c>
      <c r="G25" s="404"/>
      <c r="H25" s="404"/>
      <c r="I25" s="404"/>
      <c r="J25" s="404"/>
      <c r="K25" s="404"/>
      <c r="L25" s="404"/>
      <c r="M25" s="404"/>
      <c r="N25" s="404"/>
      <c r="O25" s="404"/>
    </row>
    <row r="26" spans="1:15" x14ac:dyDescent="0.2">
      <c r="A26" s="404"/>
      <c r="B26" s="404"/>
      <c r="C26" s="404"/>
      <c r="D26" s="404"/>
      <c r="E26" s="404"/>
      <c r="F26" s="404"/>
      <c r="G26" s="404"/>
      <c r="H26" s="404"/>
      <c r="I26" s="404"/>
      <c r="J26" s="404"/>
      <c r="K26" s="404"/>
      <c r="L26" s="404"/>
      <c r="M26" s="404"/>
      <c r="N26" s="404"/>
      <c r="O26" s="404"/>
    </row>
    <row r="27" spans="1:15" x14ac:dyDescent="0.2">
      <c r="A27" s="404"/>
      <c r="B27" s="404"/>
      <c r="C27" s="404"/>
      <c r="D27" s="404"/>
      <c r="E27" s="404"/>
      <c r="F27" s="404"/>
      <c r="G27" s="404"/>
      <c r="H27" s="404"/>
      <c r="I27" s="404"/>
      <c r="J27" s="404"/>
      <c r="K27" s="404"/>
      <c r="L27" s="404"/>
      <c r="M27" s="404"/>
      <c r="N27" s="404"/>
      <c r="O27" s="404"/>
    </row>
    <row r="28" spans="1:15" x14ac:dyDescent="0.2">
      <c r="A28" s="404"/>
      <c r="B28" s="404"/>
      <c r="C28" s="404"/>
      <c r="D28" s="404"/>
      <c r="E28" s="404"/>
      <c r="F28" s="404"/>
      <c r="G28" s="404"/>
      <c r="H28" s="404"/>
      <c r="I28" s="404"/>
      <c r="J28" s="404"/>
      <c r="K28" s="404"/>
      <c r="L28" s="404"/>
      <c r="M28" s="404"/>
      <c r="N28" s="404"/>
      <c r="O28" s="404"/>
    </row>
    <row r="29" spans="1:15" x14ac:dyDescent="0.2">
      <c r="A29" s="404"/>
      <c r="B29" s="404"/>
      <c r="C29" s="404"/>
      <c r="D29" s="404"/>
      <c r="E29" s="404"/>
      <c r="F29" s="404"/>
      <c r="G29" s="404"/>
      <c r="H29" s="404"/>
      <c r="I29" s="404"/>
      <c r="J29" s="404"/>
      <c r="K29" s="404"/>
      <c r="L29" s="404"/>
      <c r="M29" s="404"/>
      <c r="N29" s="404"/>
      <c r="O29" s="404"/>
    </row>
    <row r="30" spans="1:15" x14ac:dyDescent="0.2">
      <c r="A30" s="404"/>
      <c r="B30" s="404"/>
      <c r="C30" s="404"/>
      <c r="D30" s="404"/>
      <c r="E30" s="404"/>
      <c r="F30" s="404"/>
      <c r="G30" s="404"/>
      <c r="H30" s="404"/>
      <c r="I30" s="404"/>
      <c r="J30" s="404"/>
      <c r="K30" s="404"/>
      <c r="L30" s="404"/>
      <c r="M30" s="404"/>
      <c r="N30" s="404"/>
      <c r="O30" s="404"/>
    </row>
    <row r="31" spans="1:15" hidden="1" x14ac:dyDescent="0.2">
      <c r="A31" s="404"/>
      <c r="B31" s="404"/>
      <c r="C31" s="404"/>
      <c r="D31" s="404"/>
      <c r="E31" s="404"/>
      <c r="F31" s="404"/>
      <c r="G31" s="404"/>
      <c r="H31" s="404"/>
      <c r="I31" s="404"/>
      <c r="J31" s="404"/>
      <c r="K31" s="404"/>
      <c r="L31" s="404"/>
      <c r="M31" s="404"/>
      <c r="N31" s="404"/>
      <c r="O31" s="404"/>
    </row>
    <row r="32" spans="1:15" hidden="1" x14ac:dyDescent="0.2">
      <c r="G32" s="404"/>
      <c r="H32" s="404"/>
      <c r="I32" s="404"/>
      <c r="J32" s="404"/>
      <c r="K32" s="404"/>
      <c r="L32" s="404"/>
      <c r="M32" s="404"/>
      <c r="N32" s="404"/>
      <c r="O32" s="404"/>
    </row>
    <row r="33" spans="7:15" hidden="1" x14ac:dyDescent="0.2">
      <c r="G33" s="404"/>
      <c r="H33" s="404"/>
      <c r="I33" s="404"/>
      <c r="J33" s="404"/>
      <c r="K33" s="404"/>
      <c r="L33" s="404"/>
      <c r="M33" s="404"/>
      <c r="N33" s="404"/>
      <c r="O33" s="404"/>
    </row>
    <row r="34" spans="7:15" hidden="1" x14ac:dyDescent="0.2">
      <c r="G34" s="404"/>
      <c r="H34" s="404"/>
      <c r="I34" s="404"/>
      <c r="J34" s="404"/>
      <c r="K34" s="404"/>
      <c r="L34" s="404"/>
      <c r="M34" s="404"/>
      <c r="N34" s="404"/>
      <c r="O34" s="404"/>
    </row>
  </sheetData>
  <mergeCells count="9">
    <mergeCell ref="A2:B2"/>
    <mergeCell ref="A11:B11"/>
    <mergeCell ref="B25:E25"/>
    <mergeCell ref="B3:E3"/>
    <mergeCell ref="B4:E4"/>
    <mergeCell ref="B6:E6"/>
    <mergeCell ref="B8:E8"/>
    <mergeCell ref="B5:E5"/>
    <mergeCell ref="B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rightToLeft="1" topLeftCell="A11" zoomScale="120" zoomScaleNormal="120" workbookViewId="0">
      <selection activeCell="A21" sqref="A21:IV26"/>
    </sheetView>
  </sheetViews>
  <sheetFormatPr defaultRowHeight="15.75" zeroHeight="1" x14ac:dyDescent="0.4"/>
  <cols>
    <col min="1" max="1" width="29.28515625" style="11" customWidth="1"/>
    <col min="2" max="4" width="8.28515625" style="31" customWidth="1"/>
    <col min="5" max="5" width="9" style="31" customWidth="1"/>
    <col min="6" max="6" width="8.28515625" style="31" customWidth="1"/>
    <col min="7" max="7" width="1.42578125" style="388" customWidth="1"/>
    <col min="8" max="9" width="12.140625" style="11" bestFit="1" customWidth="1"/>
    <col min="10" max="10" width="16" style="11" bestFit="1" customWidth="1"/>
    <col min="11" max="11" width="12.28515625" style="11" customWidth="1"/>
    <col min="12" max="12" width="1.42578125" style="388" customWidth="1"/>
    <col min="13" max="19" width="15.28515625" style="11" customWidth="1"/>
    <col min="20" max="20" width="1.42578125" style="388" customWidth="1"/>
    <col min="21" max="21" width="14" style="11" bestFit="1" customWidth="1"/>
    <col min="22" max="22" width="19.28515625" style="11" hidden="1" customWidth="1"/>
    <col min="23" max="256" width="0" style="11" hidden="1" customWidth="1"/>
    <col min="257" max="16384" width="9.140625" style="11"/>
  </cols>
  <sheetData>
    <row r="1" spans="1:22" s="103" customFormat="1" ht="84.75" thickBot="1" x14ac:dyDescent="0.25">
      <c r="A1" s="135" t="s">
        <v>51</v>
      </c>
      <c r="B1" s="136" t="s">
        <v>110</v>
      </c>
      <c r="C1" s="137" t="s">
        <v>109</v>
      </c>
      <c r="D1" s="137" t="s">
        <v>108</v>
      </c>
      <c r="E1" s="137" t="s">
        <v>107</v>
      </c>
      <c r="F1" s="138" t="s">
        <v>106</v>
      </c>
      <c r="G1" s="410"/>
      <c r="H1" s="139" t="s">
        <v>54</v>
      </c>
      <c r="I1" s="140" t="s">
        <v>55</v>
      </c>
      <c r="J1" s="140" t="s">
        <v>56</v>
      </c>
      <c r="K1" s="141" t="s">
        <v>57</v>
      </c>
      <c r="L1" s="410"/>
      <c r="M1" s="139" t="s">
        <v>60</v>
      </c>
      <c r="N1" s="140" t="s">
        <v>59</v>
      </c>
      <c r="O1" s="140" t="s">
        <v>85</v>
      </c>
      <c r="P1" s="370" t="s">
        <v>58</v>
      </c>
      <c r="Q1" s="370"/>
      <c r="R1" s="370"/>
      <c r="S1" s="371"/>
      <c r="T1" s="410"/>
      <c r="U1" s="142" t="s">
        <v>204</v>
      </c>
    </row>
    <row r="2" spans="1:22" ht="4.5" customHeight="1" thickBot="1" x14ac:dyDescent="0.45">
      <c r="A2" s="57"/>
      <c r="B2" s="104"/>
      <c r="C2" s="104"/>
      <c r="D2" s="104"/>
      <c r="E2" s="104"/>
      <c r="F2" s="104"/>
      <c r="G2" s="411"/>
      <c r="H2" s="57"/>
      <c r="I2" s="57"/>
      <c r="J2" s="57"/>
      <c r="K2" s="57"/>
      <c r="L2" s="411"/>
      <c r="M2" s="57"/>
      <c r="N2" s="57"/>
      <c r="O2" s="57"/>
      <c r="P2" s="57"/>
      <c r="Q2" s="57"/>
      <c r="R2" s="57"/>
      <c r="S2" s="57"/>
      <c r="T2" s="411"/>
      <c r="U2" s="57"/>
    </row>
    <row r="3" spans="1:22" x14ac:dyDescent="0.4">
      <c r="A3" s="143"/>
      <c r="B3" s="105"/>
      <c r="C3" s="106"/>
      <c r="D3" s="106"/>
      <c r="E3" s="106"/>
      <c r="F3" s="261">
        <f t="shared" ref="F3:F8" si="0">SUM(B3:E3)</f>
        <v>0</v>
      </c>
      <c r="G3" s="415"/>
      <c r="H3" s="264">
        <f t="shared" ref="H3:H8" si="1">ص*B3</f>
        <v>0</v>
      </c>
      <c r="I3" s="265">
        <f>I25*C3</f>
        <v>0</v>
      </c>
      <c r="J3" s="265">
        <f>J25*D3</f>
        <v>0</v>
      </c>
      <c r="K3" s="265">
        <f>K25*E3</f>
        <v>0</v>
      </c>
      <c r="L3" s="414"/>
      <c r="M3" s="264">
        <f t="shared" ref="M3:M8" si="2">SUM(H3:K3)</f>
        <v>0</v>
      </c>
      <c r="N3" s="265">
        <f t="shared" ref="N3:N8" si="3">M3*12</f>
        <v>0</v>
      </c>
      <c r="O3" s="265">
        <f t="shared" ref="O3:O8" si="4">N3*23%</f>
        <v>0</v>
      </c>
      <c r="P3" s="273"/>
      <c r="Q3" s="273"/>
      <c r="R3" s="273" t="e">
        <f>IF((J3/D3)*2&lt;J26,(J3/D3)*2*D3,J26*D3)</f>
        <v>#DIV/0!</v>
      </c>
      <c r="S3" s="273"/>
      <c r="T3" s="412"/>
      <c r="U3" s="281" t="e">
        <f t="shared" ref="U3:U8" si="5">SUM(M3:S3)</f>
        <v>#DIV/0!</v>
      </c>
    </row>
    <row r="4" spans="1:22" x14ac:dyDescent="0.4">
      <c r="A4" s="143" t="s">
        <v>75</v>
      </c>
      <c r="B4" s="105"/>
      <c r="C4" s="106"/>
      <c r="D4" s="106"/>
      <c r="E4" s="106"/>
      <c r="F4" s="261">
        <f t="shared" si="0"/>
        <v>0</v>
      </c>
      <c r="G4" s="415"/>
      <c r="H4" s="264">
        <f t="shared" si="1"/>
        <v>0</v>
      </c>
      <c r="I4" s="265">
        <f>I25*C4</f>
        <v>0</v>
      </c>
      <c r="J4" s="265">
        <f>J25*D4</f>
        <v>0</v>
      </c>
      <c r="K4" s="265">
        <f>K25*E4</f>
        <v>0</v>
      </c>
      <c r="L4" s="414"/>
      <c r="M4" s="264">
        <f t="shared" si="2"/>
        <v>0</v>
      </c>
      <c r="N4" s="265">
        <f t="shared" si="3"/>
        <v>0</v>
      </c>
      <c r="O4" s="265">
        <f t="shared" si="4"/>
        <v>0</v>
      </c>
      <c r="P4" s="273"/>
      <c r="Q4" s="273"/>
      <c r="R4" s="273" t="e">
        <f>IF((J4/D4)*2&lt;J26,(J4/D4)*2*D4,J26*D4)</f>
        <v>#DIV/0!</v>
      </c>
      <c r="S4" s="273"/>
      <c r="T4" s="412"/>
      <c r="U4" s="281" t="e">
        <f t="shared" si="5"/>
        <v>#DIV/0!</v>
      </c>
    </row>
    <row r="5" spans="1:22" x14ac:dyDescent="0.4">
      <c r="A5" s="143" t="s">
        <v>6</v>
      </c>
      <c r="B5" s="105"/>
      <c r="C5" s="106"/>
      <c r="D5" s="106"/>
      <c r="E5" s="106"/>
      <c r="F5" s="261">
        <f t="shared" si="0"/>
        <v>0</v>
      </c>
      <c r="G5" s="415"/>
      <c r="H5" s="264">
        <f t="shared" si="1"/>
        <v>0</v>
      </c>
      <c r="I5" s="265">
        <f>I25*C5</f>
        <v>0</v>
      </c>
      <c r="J5" s="265">
        <f>J25*D5</f>
        <v>0</v>
      </c>
      <c r="K5" s="265">
        <f>K25*E5</f>
        <v>0</v>
      </c>
      <c r="L5" s="414"/>
      <c r="M5" s="264">
        <f t="shared" si="2"/>
        <v>0</v>
      </c>
      <c r="N5" s="265">
        <f t="shared" si="3"/>
        <v>0</v>
      </c>
      <c r="O5" s="265">
        <f t="shared" si="4"/>
        <v>0</v>
      </c>
      <c r="P5" s="273"/>
      <c r="Q5" s="273"/>
      <c r="R5" s="273" t="e">
        <f>IF((J5/D5)*2&lt;J26,(J5/D5)*2*D5,J26*D5)</f>
        <v>#DIV/0!</v>
      </c>
      <c r="S5" s="273"/>
      <c r="T5" s="412"/>
      <c r="U5" s="281" t="e">
        <f t="shared" si="5"/>
        <v>#DIV/0!</v>
      </c>
    </row>
    <row r="6" spans="1:22" x14ac:dyDescent="0.4">
      <c r="A6" s="143" t="s">
        <v>76</v>
      </c>
      <c r="B6" s="105"/>
      <c r="C6" s="106"/>
      <c r="D6" s="106"/>
      <c r="E6" s="106"/>
      <c r="F6" s="261">
        <f t="shared" si="0"/>
        <v>0</v>
      </c>
      <c r="G6" s="415"/>
      <c r="H6" s="264">
        <f t="shared" si="1"/>
        <v>0</v>
      </c>
      <c r="I6" s="265">
        <f>I25*C6</f>
        <v>0</v>
      </c>
      <c r="J6" s="265">
        <f>J25*D6</f>
        <v>0</v>
      </c>
      <c r="K6" s="265">
        <f>K25*E6</f>
        <v>0</v>
      </c>
      <c r="L6" s="414"/>
      <c r="M6" s="264">
        <f t="shared" si="2"/>
        <v>0</v>
      </c>
      <c r="N6" s="265">
        <f t="shared" si="3"/>
        <v>0</v>
      </c>
      <c r="O6" s="265">
        <f t="shared" si="4"/>
        <v>0</v>
      </c>
      <c r="P6" s="273"/>
      <c r="Q6" s="273"/>
      <c r="R6" s="273" t="e">
        <f>IF((J6/D6)*2&lt;J26,(J6/D6)*2*D6,J26*D6)</f>
        <v>#DIV/0!</v>
      </c>
      <c r="S6" s="273"/>
      <c r="T6" s="412"/>
      <c r="U6" s="281" t="e">
        <f t="shared" si="5"/>
        <v>#DIV/0!</v>
      </c>
    </row>
    <row r="7" spans="1:22" ht="16.5" thickBot="1" x14ac:dyDescent="0.45">
      <c r="A7" s="143" t="s">
        <v>77</v>
      </c>
      <c r="B7" s="105"/>
      <c r="C7" s="106"/>
      <c r="D7" s="106"/>
      <c r="E7" s="106"/>
      <c r="F7" s="261">
        <f t="shared" si="0"/>
        <v>0</v>
      </c>
      <c r="G7" s="415"/>
      <c r="H7" s="264">
        <f t="shared" si="1"/>
        <v>0</v>
      </c>
      <c r="I7" s="265">
        <f>I25*C7</f>
        <v>0</v>
      </c>
      <c r="J7" s="265">
        <f>J25*D7</f>
        <v>0</v>
      </c>
      <c r="K7" s="265">
        <f>K25*E7</f>
        <v>0</v>
      </c>
      <c r="L7" s="414"/>
      <c r="M7" s="264">
        <f t="shared" si="2"/>
        <v>0</v>
      </c>
      <c r="N7" s="265">
        <f t="shared" si="3"/>
        <v>0</v>
      </c>
      <c r="O7" s="265">
        <f t="shared" si="4"/>
        <v>0</v>
      </c>
      <c r="P7" s="273" t="e">
        <f>IF((H7/B7)*2&lt;H26,(H7/B7)*2*B7,H26*B7)</f>
        <v>#DIV/0!</v>
      </c>
      <c r="Q7" s="273"/>
      <c r="R7" s="273"/>
      <c r="S7" s="273"/>
      <c r="T7" s="412"/>
      <c r="U7" s="281" t="e">
        <f t="shared" si="5"/>
        <v>#DIV/0!</v>
      </c>
    </row>
    <row r="8" spans="1:22" ht="16.5" thickBot="1" x14ac:dyDescent="0.45">
      <c r="A8" s="143" t="s">
        <v>78</v>
      </c>
      <c r="B8" s="105"/>
      <c r="C8" s="106"/>
      <c r="D8" s="106"/>
      <c r="E8" s="106"/>
      <c r="F8" s="261">
        <f t="shared" si="0"/>
        <v>0</v>
      </c>
      <c r="G8" s="415"/>
      <c r="H8" s="264">
        <f t="shared" si="1"/>
        <v>0</v>
      </c>
      <c r="I8" s="265">
        <f>I25*C8</f>
        <v>0</v>
      </c>
      <c r="J8" s="265">
        <f>J25*D8</f>
        <v>0</v>
      </c>
      <c r="K8" s="265">
        <f>K25*E8</f>
        <v>0</v>
      </c>
      <c r="L8" s="414"/>
      <c r="M8" s="264">
        <f t="shared" si="2"/>
        <v>0</v>
      </c>
      <c r="N8" s="265">
        <f t="shared" si="3"/>
        <v>0</v>
      </c>
      <c r="O8" s="265">
        <f t="shared" si="4"/>
        <v>0</v>
      </c>
      <c r="P8" s="273"/>
      <c r="Q8" s="273" t="e">
        <f>IF((I8/C8)*2&lt;I26,(I8/C8)*2*C8,I26*C8)</f>
        <v>#DIV/0!</v>
      </c>
      <c r="R8" s="273"/>
      <c r="S8" s="273"/>
      <c r="T8" s="412"/>
      <c r="U8" s="281" t="e">
        <f t="shared" si="5"/>
        <v>#DIV/0!</v>
      </c>
      <c r="V8" s="285" t="s">
        <v>123</v>
      </c>
    </row>
    <row r="9" spans="1:22" ht="16.5" thickBot="1" x14ac:dyDescent="0.45">
      <c r="A9" s="149" t="s">
        <v>91</v>
      </c>
      <c r="B9" s="146">
        <f>SUM(B3:B8)</f>
        <v>0</v>
      </c>
      <c r="C9" s="153">
        <f>SUM(C3:C8)</f>
        <v>0</v>
      </c>
      <c r="D9" s="153">
        <f>SUM(D3:D8)</f>
        <v>0</v>
      </c>
      <c r="E9" s="153">
        <f>SUM(E3:E8)</f>
        <v>0</v>
      </c>
      <c r="F9" s="154">
        <f>SUM(F3:F8)</f>
        <v>0</v>
      </c>
      <c r="G9" s="411"/>
      <c r="H9" s="266">
        <f>SUM(H3:H8)</f>
        <v>0</v>
      </c>
      <c r="I9" s="267">
        <f>SUM(I3:I8)</f>
        <v>0</v>
      </c>
      <c r="J9" s="267">
        <f>SUM(J3:J8)</f>
        <v>0</v>
      </c>
      <c r="K9" s="268">
        <f>SUM(K3:K8)</f>
        <v>0</v>
      </c>
      <c r="L9" s="417"/>
      <c r="M9" s="274">
        <f t="shared" ref="M9:S9" si="6">SUM(M3:M8)</f>
        <v>0</v>
      </c>
      <c r="N9" s="275">
        <f t="shared" si="6"/>
        <v>0</v>
      </c>
      <c r="O9" s="275">
        <f t="shared" si="6"/>
        <v>0</v>
      </c>
      <c r="P9" s="267" t="e">
        <f t="shared" si="6"/>
        <v>#DIV/0!</v>
      </c>
      <c r="Q9" s="267" t="e">
        <f t="shared" si="6"/>
        <v>#DIV/0!</v>
      </c>
      <c r="R9" s="267" t="e">
        <f t="shared" si="6"/>
        <v>#DIV/0!</v>
      </c>
      <c r="S9" s="268">
        <f t="shared" si="6"/>
        <v>0</v>
      </c>
      <c r="T9" s="413"/>
      <c r="U9" s="282" t="e">
        <f>SUM(U3:U8)</f>
        <v>#DIV/0!</v>
      </c>
      <c r="V9" s="286">
        <f>(O9/12)+M9</f>
        <v>0</v>
      </c>
    </row>
    <row r="10" spans="1:22" x14ac:dyDescent="0.4">
      <c r="A10" s="143" t="s">
        <v>79</v>
      </c>
      <c r="B10" s="105"/>
      <c r="C10" s="106"/>
      <c r="D10" s="106"/>
      <c r="E10" s="106"/>
      <c r="F10" s="261">
        <f t="shared" ref="F10:F16" si="7">SUM(B10:E10)</f>
        <v>0</v>
      </c>
      <c r="G10" s="415"/>
      <c r="H10" s="264">
        <f t="shared" ref="H10:H16" si="8">ص*B10</f>
        <v>0</v>
      </c>
      <c r="I10" s="265">
        <f>I25*C10</f>
        <v>0</v>
      </c>
      <c r="J10" s="265">
        <f>J25*D10</f>
        <v>0</v>
      </c>
      <c r="K10" s="265">
        <f>K25*E10</f>
        <v>0</v>
      </c>
      <c r="L10" s="414"/>
      <c r="M10" s="276">
        <f t="shared" ref="M10:M16" si="9">SUM(H10:K10)</f>
        <v>0</v>
      </c>
      <c r="N10" s="273">
        <f t="shared" ref="N10:N16" si="10">M10*12</f>
        <v>0</v>
      </c>
      <c r="O10" s="273">
        <f t="shared" ref="O10:O16" si="11">N10*23%</f>
        <v>0</v>
      </c>
      <c r="P10" s="273"/>
      <c r="Q10" s="273"/>
      <c r="R10" s="273"/>
      <c r="S10" s="273"/>
      <c r="T10" s="412"/>
      <c r="U10" s="281">
        <f t="shared" ref="U10:U16" si="12">SUM(M10:S10)</f>
        <v>0</v>
      </c>
    </row>
    <row r="11" spans="1:22" x14ac:dyDescent="0.4">
      <c r="A11" s="143" t="s">
        <v>80</v>
      </c>
      <c r="B11" s="105"/>
      <c r="C11" s="106"/>
      <c r="D11" s="106"/>
      <c r="E11" s="106"/>
      <c r="F11" s="261">
        <f t="shared" si="7"/>
        <v>0</v>
      </c>
      <c r="G11" s="415"/>
      <c r="H11" s="264">
        <f t="shared" si="8"/>
        <v>0</v>
      </c>
      <c r="I11" s="265">
        <f>I25*C11</f>
        <v>0</v>
      </c>
      <c r="J11" s="265">
        <f>J25*D11</f>
        <v>0</v>
      </c>
      <c r="K11" s="265">
        <f>K25*E11</f>
        <v>0</v>
      </c>
      <c r="L11" s="414"/>
      <c r="M11" s="276">
        <f t="shared" si="9"/>
        <v>0</v>
      </c>
      <c r="N11" s="273">
        <f t="shared" si="10"/>
        <v>0</v>
      </c>
      <c r="O11" s="273">
        <f t="shared" si="11"/>
        <v>0</v>
      </c>
      <c r="P11" s="273"/>
      <c r="Q11" s="273"/>
      <c r="R11" s="273"/>
      <c r="S11" s="273" t="e">
        <f>IF((K11/E11)*2&lt;K26,(K11/E11)*2*E11,K26*E11)</f>
        <v>#DIV/0!</v>
      </c>
      <c r="T11" s="412"/>
      <c r="U11" s="281" t="e">
        <f t="shared" si="12"/>
        <v>#DIV/0!</v>
      </c>
    </row>
    <row r="12" spans="1:22" x14ac:dyDescent="0.4">
      <c r="A12" s="143" t="s">
        <v>81</v>
      </c>
      <c r="B12" s="105"/>
      <c r="C12" s="106"/>
      <c r="D12" s="106"/>
      <c r="E12" s="106"/>
      <c r="F12" s="261">
        <f t="shared" si="7"/>
        <v>0</v>
      </c>
      <c r="G12" s="415"/>
      <c r="H12" s="264">
        <f t="shared" si="8"/>
        <v>0</v>
      </c>
      <c r="I12" s="265">
        <f>I25*C12</f>
        <v>0</v>
      </c>
      <c r="J12" s="265">
        <f>J25*D12</f>
        <v>0</v>
      </c>
      <c r="K12" s="265">
        <f>K25*E12</f>
        <v>0</v>
      </c>
      <c r="L12" s="414"/>
      <c r="M12" s="276">
        <f t="shared" si="9"/>
        <v>0</v>
      </c>
      <c r="N12" s="273">
        <f t="shared" si="10"/>
        <v>0</v>
      </c>
      <c r="O12" s="273">
        <f t="shared" si="11"/>
        <v>0</v>
      </c>
      <c r="P12" s="273"/>
      <c r="Q12" s="273"/>
      <c r="R12" s="273"/>
      <c r="S12" s="273"/>
      <c r="T12" s="412"/>
      <c r="U12" s="281">
        <f t="shared" si="12"/>
        <v>0</v>
      </c>
    </row>
    <row r="13" spans="1:22" x14ac:dyDescent="0.4">
      <c r="A13" s="143" t="s">
        <v>82</v>
      </c>
      <c r="B13" s="105"/>
      <c r="C13" s="106"/>
      <c r="D13" s="106"/>
      <c r="E13" s="106"/>
      <c r="F13" s="261">
        <f t="shared" si="7"/>
        <v>0</v>
      </c>
      <c r="G13" s="415"/>
      <c r="H13" s="264">
        <f t="shared" si="8"/>
        <v>0</v>
      </c>
      <c r="I13" s="265">
        <f>I25*C13</f>
        <v>0</v>
      </c>
      <c r="J13" s="265">
        <f>J25*D13</f>
        <v>0</v>
      </c>
      <c r="K13" s="265">
        <f>K25*E13</f>
        <v>0</v>
      </c>
      <c r="L13" s="414"/>
      <c r="M13" s="276">
        <f t="shared" si="9"/>
        <v>0</v>
      </c>
      <c r="N13" s="273">
        <f t="shared" si="10"/>
        <v>0</v>
      </c>
      <c r="O13" s="273">
        <f t="shared" si="11"/>
        <v>0</v>
      </c>
      <c r="P13" s="273"/>
      <c r="Q13" s="273"/>
      <c r="R13" s="273"/>
      <c r="S13" s="273"/>
      <c r="T13" s="412"/>
      <c r="U13" s="281">
        <f t="shared" si="12"/>
        <v>0</v>
      </c>
    </row>
    <row r="14" spans="1:22" x14ac:dyDescent="0.4">
      <c r="A14" s="143" t="s">
        <v>157</v>
      </c>
      <c r="B14" s="105"/>
      <c r="C14" s="106"/>
      <c r="D14" s="106"/>
      <c r="E14" s="106"/>
      <c r="F14" s="261">
        <f t="shared" si="7"/>
        <v>0</v>
      </c>
      <c r="G14" s="415"/>
      <c r="H14" s="264">
        <f t="shared" si="8"/>
        <v>0</v>
      </c>
      <c r="I14" s="265">
        <f>I25*C14</f>
        <v>0</v>
      </c>
      <c r="J14" s="265">
        <f>J25*D14</f>
        <v>0</v>
      </c>
      <c r="K14" s="265">
        <f>K25*E14</f>
        <v>0</v>
      </c>
      <c r="L14" s="414"/>
      <c r="M14" s="276">
        <f t="shared" si="9"/>
        <v>0</v>
      </c>
      <c r="N14" s="273">
        <f t="shared" si="10"/>
        <v>0</v>
      </c>
      <c r="O14" s="273">
        <f t="shared" si="11"/>
        <v>0</v>
      </c>
      <c r="P14" s="273"/>
      <c r="Q14" s="273"/>
      <c r="R14" s="273"/>
      <c r="S14" s="273" t="e">
        <f>IF((K14/E14)*2&lt;K26,(K14/E14)*2*E14,K26*E14)</f>
        <v>#DIV/0!</v>
      </c>
      <c r="T14" s="412"/>
      <c r="U14" s="281" t="e">
        <f t="shared" si="12"/>
        <v>#DIV/0!</v>
      </c>
    </row>
    <row r="15" spans="1:22" ht="16.5" thickBot="1" x14ac:dyDescent="0.45">
      <c r="A15" s="143" t="s">
        <v>83</v>
      </c>
      <c r="B15" s="105"/>
      <c r="C15" s="106"/>
      <c r="D15" s="106"/>
      <c r="E15" s="106"/>
      <c r="F15" s="261">
        <f t="shared" si="7"/>
        <v>0</v>
      </c>
      <c r="G15" s="415"/>
      <c r="H15" s="264">
        <f t="shared" si="8"/>
        <v>0</v>
      </c>
      <c r="I15" s="265">
        <f>I25*C15</f>
        <v>0</v>
      </c>
      <c r="J15" s="265">
        <f>J25*D15</f>
        <v>0</v>
      </c>
      <c r="K15" s="265">
        <f>K25*E15</f>
        <v>0</v>
      </c>
      <c r="L15" s="414"/>
      <c r="M15" s="276">
        <f t="shared" si="9"/>
        <v>0</v>
      </c>
      <c r="N15" s="273">
        <f t="shared" si="10"/>
        <v>0</v>
      </c>
      <c r="O15" s="273">
        <f t="shared" si="11"/>
        <v>0</v>
      </c>
      <c r="P15" s="273" t="e">
        <f>IF((H15/B15)*2&lt;H26,(H15/B15)*2*B15,H26*B15)</f>
        <v>#DIV/0!</v>
      </c>
      <c r="Q15" s="273"/>
      <c r="R15" s="273"/>
      <c r="S15" s="273"/>
      <c r="T15" s="412"/>
      <c r="U15" s="281" t="e">
        <f t="shared" si="12"/>
        <v>#DIV/0!</v>
      </c>
    </row>
    <row r="16" spans="1:22" ht="16.5" thickBot="1" x14ac:dyDescent="0.45">
      <c r="A16" s="144" t="s">
        <v>84</v>
      </c>
      <c r="B16" s="107"/>
      <c r="C16" s="108"/>
      <c r="D16" s="108"/>
      <c r="E16" s="108"/>
      <c r="F16" s="262">
        <f t="shared" si="7"/>
        <v>0</v>
      </c>
      <c r="G16" s="415"/>
      <c r="H16" s="269">
        <f t="shared" si="8"/>
        <v>0</v>
      </c>
      <c r="I16" s="270">
        <f>I25*C16</f>
        <v>0</v>
      </c>
      <c r="J16" s="270">
        <f>J25*D16</f>
        <v>0</v>
      </c>
      <c r="K16" s="270">
        <f>K25*E16</f>
        <v>0</v>
      </c>
      <c r="L16" s="414"/>
      <c r="M16" s="277">
        <f t="shared" si="9"/>
        <v>0</v>
      </c>
      <c r="N16" s="278">
        <f t="shared" si="10"/>
        <v>0</v>
      </c>
      <c r="O16" s="278">
        <f t="shared" si="11"/>
        <v>0</v>
      </c>
      <c r="P16" s="278" t="e">
        <f>IF((H16/B16)*2&lt;H26,(H16/B16)*2*B16,H26*B16)</f>
        <v>#DIV/0!</v>
      </c>
      <c r="Q16" s="278"/>
      <c r="R16" s="278"/>
      <c r="S16" s="278"/>
      <c r="T16" s="412"/>
      <c r="U16" s="283" t="e">
        <f t="shared" si="12"/>
        <v>#DIV/0!</v>
      </c>
      <c r="V16" s="285" t="s">
        <v>123</v>
      </c>
    </row>
    <row r="17" spans="1:22" ht="16.5" thickBot="1" x14ac:dyDescent="0.45">
      <c r="A17" s="149" t="s">
        <v>92</v>
      </c>
      <c r="B17" s="150">
        <f>SUM(B10:B16)</f>
        <v>0</v>
      </c>
      <c r="C17" s="151">
        <f>SUM(C10:C16)</f>
        <v>0</v>
      </c>
      <c r="D17" s="151">
        <f>SUM(D10:D16)</f>
        <v>0</v>
      </c>
      <c r="E17" s="151">
        <f>SUM(E10:E16)</f>
        <v>0</v>
      </c>
      <c r="F17" s="152">
        <f>SUM(F10:F16)</f>
        <v>0</v>
      </c>
      <c r="G17" s="411"/>
      <c r="H17" s="271">
        <f>SUM(H10:H16)</f>
        <v>0</v>
      </c>
      <c r="I17" s="272">
        <f>SUM(I10:I16)</f>
        <v>0</v>
      </c>
      <c r="J17" s="272">
        <f>SUM(J10:J16)</f>
        <v>0</v>
      </c>
      <c r="K17" s="272">
        <f>SUM(K10:K16)</f>
        <v>0</v>
      </c>
      <c r="L17" s="417"/>
      <c r="M17" s="279">
        <f t="shared" ref="M17:S17" si="13">SUM(M10:M16)</f>
        <v>0</v>
      </c>
      <c r="N17" s="280">
        <f t="shared" si="13"/>
        <v>0</v>
      </c>
      <c r="O17" s="280">
        <f t="shared" si="13"/>
        <v>0</v>
      </c>
      <c r="P17" s="280" t="e">
        <f t="shared" si="13"/>
        <v>#DIV/0!</v>
      </c>
      <c r="Q17" s="279">
        <f t="shared" si="13"/>
        <v>0</v>
      </c>
      <c r="R17" s="280">
        <f t="shared" si="13"/>
        <v>0</v>
      </c>
      <c r="S17" s="280" t="e">
        <f t="shared" si="13"/>
        <v>#DIV/0!</v>
      </c>
      <c r="U17" s="284" t="e">
        <f>SUM(U10:U16)</f>
        <v>#DIV/0!</v>
      </c>
      <c r="V17" s="286">
        <f>(O17/12)+M17</f>
        <v>0</v>
      </c>
    </row>
    <row r="18" spans="1:22" ht="5.25" customHeight="1" thickBot="1" x14ac:dyDescent="0.45">
      <c r="A18" s="109"/>
      <c r="B18" s="110"/>
      <c r="C18" s="104"/>
      <c r="D18" s="104"/>
      <c r="E18" s="104"/>
      <c r="F18" s="104"/>
      <c r="G18" s="411"/>
      <c r="H18" s="111"/>
      <c r="I18" s="111"/>
      <c r="J18" s="111"/>
      <c r="K18" s="111"/>
      <c r="L18" s="417"/>
      <c r="M18" s="111"/>
      <c r="N18" s="57"/>
      <c r="O18" s="57"/>
      <c r="P18" s="112"/>
      <c r="Q18" s="112"/>
      <c r="R18" s="112"/>
      <c r="S18" s="112"/>
      <c r="T18" s="413"/>
      <c r="U18" s="57"/>
    </row>
    <row r="19" spans="1:22" ht="16.5" thickBot="1" x14ac:dyDescent="0.45">
      <c r="A19" s="145" t="s">
        <v>124</v>
      </c>
      <c r="B19" s="146">
        <f>B9+B17</f>
        <v>0</v>
      </c>
      <c r="C19" s="147">
        <f>C9+C17</f>
        <v>0</v>
      </c>
      <c r="D19" s="147">
        <f>D9+D17</f>
        <v>0</v>
      </c>
      <c r="E19" s="147">
        <f>E9+E17</f>
        <v>0</v>
      </c>
      <c r="F19" s="148">
        <f>F9+F17</f>
        <v>0</v>
      </c>
      <c r="G19" s="411"/>
      <c r="H19" s="263">
        <f t="shared" ref="H19:S19" si="14">H9+H17</f>
        <v>0</v>
      </c>
      <c r="I19" s="263">
        <f t="shared" si="14"/>
        <v>0</v>
      </c>
      <c r="J19" s="263">
        <f t="shared" si="14"/>
        <v>0</v>
      </c>
      <c r="K19" s="263">
        <f t="shared" si="14"/>
        <v>0</v>
      </c>
      <c r="L19" s="418">
        <f t="shared" si="14"/>
        <v>0</v>
      </c>
      <c r="M19" s="263">
        <f t="shared" si="14"/>
        <v>0</v>
      </c>
      <c r="N19" s="263">
        <f t="shared" si="14"/>
        <v>0</v>
      </c>
      <c r="O19" s="263">
        <f t="shared" si="14"/>
        <v>0</v>
      </c>
      <c r="P19" s="263" t="e">
        <f t="shared" si="14"/>
        <v>#DIV/0!</v>
      </c>
      <c r="Q19" s="263" t="e">
        <f t="shared" si="14"/>
        <v>#DIV/0!</v>
      </c>
      <c r="R19" s="263" t="e">
        <f t="shared" si="14"/>
        <v>#DIV/0!</v>
      </c>
      <c r="S19" s="263" t="e">
        <f t="shared" si="14"/>
        <v>#DIV/0!</v>
      </c>
      <c r="T19" s="414">
        <f>SUM(T3:T18)</f>
        <v>0</v>
      </c>
      <c r="U19" s="155" t="e">
        <f>U9+U17</f>
        <v>#DIV/0!</v>
      </c>
    </row>
    <row r="20" spans="1:22" s="388" customFormat="1" x14ac:dyDescent="0.4">
      <c r="B20" s="397"/>
      <c r="C20" s="397"/>
      <c r="D20" s="397"/>
      <c r="E20" s="397"/>
      <c r="F20" s="397"/>
      <c r="H20" s="419"/>
      <c r="I20" s="419"/>
      <c r="J20" s="419"/>
      <c r="K20" s="419"/>
      <c r="L20" s="419"/>
    </row>
    <row r="21" spans="1:22" s="80" customFormat="1" ht="16.5" hidden="1" thickBot="1" x14ac:dyDescent="0.45">
      <c r="A21" s="80" t="s">
        <v>169</v>
      </c>
      <c r="G21" s="388"/>
      <c r="H21" s="172"/>
      <c r="I21" s="388"/>
      <c r="J21" s="388"/>
      <c r="K21" s="388"/>
      <c r="L21" s="419"/>
      <c r="M21" s="419"/>
      <c r="N21" s="388"/>
      <c r="O21" s="388"/>
      <c r="P21" s="388"/>
      <c r="Q21" s="388"/>
      <c r="R21" s="388"/>
      <c r="S21" s="388"/>
      <c r="T21" s="388"/>
      <c r="U21" s="388"/>
    </row>
    <row r="22" spans="1:22" s="80" customFormat="1" ht="16.5" hidden="1" thickBot="1" x14ac:dyDescent="0.45">
      <c r="A22" s="113" t="s">
        <v>141</v>
      </c>
      <c r="B22" s="114"/>
      <c r="C22" s="114"/>
      <c r="D22" s="115"/>
      <c r="E22" s="115"/>
      <c r="F22" s="115"/>
      <c r="G22" s="416"/>
      <c r="H22" s="173"/>
      <c r="I22" s="92"/>
      <c r="J22" s="287"/>
      <c r="K22" s="288"/>
      <c r="L22" s="419"/>
      <c r="M22" s="419"/>
      <c r="N22" s="388"/>
      <c r="O22" s="388"/>
      <c r="P22" s="388"/>
      <c r="Q22" s="388"/>
      <c r="R22" s="388"/>
      <c r="S22" s="388"/>
      <c r="T22" s="388"/>
      <c r="U22" s="388"/>
    </row>
    <row r="23" spans="1:22" s="80" customFormat="1" ht="16.5" hidden="1" thickBot="1" x14ac:dyDescent="0.45">
      <c r="A23" s="113" t="s">
        <v>93</v>
      </c>
      <c r="B23" s="114"/>
      <c r="C23" s="114"/>
      <c r="D23" s="115"/>
      <c r="E23" s="115"/>
      <c r="F23" s="115"/>
      <c r="G23" s="416"/>
      <c r="H23" s="174">
        <f>H21</f>
        <v>0</v>
      </c>
      <c r="I23" s="92">
        <f>H21*(I22+100)/100</f>
        <v>0</v>
      </c>
      <c r="J23" s="92">
        <f>H21*(J22+100)/100</f>
        <v>0</v>
      </c>
      <c r="K23" s="94">
        <f>H21*(K22+100)/100</f>
        <v>0</v>
      </c>
      <c r="L23" s="419"/>
      <c r="M23" s="419"/>
      <c r="N23" s="388"/>
      <c r="O23" s="388"/>
      <c r="P23" s="388"/>
      <c r="Q23" s="388"/>
      <c r="R23" s="388"/>
      <c r="S23" s="388"/>
      <c r="T23" s="388"/>
      <c r="U23" s="388"/>
    </row>
    <row r="24" spans="1:22" s="80" customFormat="1" ht="16.5" hidden="1" thickBot="1" x14ac:dyDescent="0.45">
      <c r="A24" s="116" t="s">
        <v>52</v>
      </c>
      <c r="B24" s="117"/>
      <c r="C24" s="117"/>
      <c r="D24" s="118"/>
      <c r="E24" s="118"/>
      <c r="F24" s="118"/>
      <c r="G24" s="416"/>
      <c r="H24" s="173">
        <f>H21*120%</f>
        <v>0</v>
      </c>
      <c r="I24" s="92">
        <f>H24*(I22+100)/100</f>
        <v>0</v>
      </c>
      <c r="J24" s="92">
        <f>I24*(J22+100)/100</f>
        <v>0</v>
      </c>
      <c r="K24" s="94">
        <f>J24*(K22+100)/100</f>
        <v>0</v>
      </c>
      <c r="L24" s="419"/>
      <c r="M24" s="419"/>
      <c r="N24" s="388"/>
      <c r="O24" s="388"/>
      <c r="P24" s="388"/>
      <c r="Q24" s="388"/>
      <c r="R24" s="388"/>
      <c r="S24" s="388"/>
      <c r="T24" s="388"/>
      <c r="U24" s="388"/>
    </row>
    <row r="25" spans="1:22" s="80" customFormat="1" ht="16.5" hidden="1" thickBot="1" x14ac:dyDescent="0.45">
      <c r="A25" s="116" t="s">
        <v>53</v>
      </c>
      <c r="B25" s="117"/>
      <c r="C25" s="117"/>
      <c r="D25" s="118"/>
      <c r="E25" s="118"/>
      <c r="F25" s="118"/>
      <c r="G25" s="416"/>
      <c r="H25" s="173">
        <f>H24*120%</f>
        <v>0</v>
      </c>
      <c r="I25" s="92">
        <f>H25*(I22+100)/100</f>
        <v>0</v>
      </c>
      <c r="J25" s="92">
        <f>I25*140%</f>
        <v>0</v>
      </c>
      <c r="K25" s="94">
        <f>J25*150%</f>
        <v>0</v>
      </c>
      <c r="L25" s="419"/>
      <c r="M25" s="388"/>
      <c r="N25" s="388"/>
      <c r="O25" s="388"/>
      <c r="P25" s="388"/>
      <c r="Q25" s="388"/>
      <c r="R25" s="388"/>
      <c r="S25" s="388"/>
      <c r="T25" s="388"/>
      <c r="U25" s="388"/>
    </row>
    <row r="26" spans="1:22" ht="16.5" hidden="1" thickBot="1" x14ac:dyDescent="0.45">
      <c r="A26" s="119" t="s">
        <v>105</v>
      </c>
      <c r="B26" s="120"/>
      <c r="C26" s="120"/>
      <c r="D26" s="120"/>
      <c r="E26" s="120"/>
      <c r="F26" s="120"/>
      <c r="G26" s="416"/>
      <c r="H26" s="173">
        <f>ص*3</f>
        <v>0</v>
      </c>
      <c r="I26" s="92">
        <f>ص*3</f>
        <v>0</v>
      </c>
      <c r="J26" s="92">
        <f>ص*3</f>
        <v>0</v>
      </c>
      <c r="K26" s="94">
        <f>ص*3</f>
        <v>0</v>
      </c>
      <c r="M26" s="388"/>
      <c r="N26" s="388"/>
      <c r="O26" s="388"/>
      <c r="P26" s="388"/>
      <c r="Q26" s="388"/>
      <c r="R26" s="388"/>
      <c r="S26" s="388"/>
      <c r="U26" s="388"/>
    </row>
    <row r="27" spans="1:22" s="388" customFormat="1" x14ac:dyDescent="0.4">
      <c r="B27" s="397"/>
      <c r="C27" s="397"/>
      <c r="D27" s="397"/>
      <c r="E27" s="397"/>
      <c r="F27" s="397"/>
    </row>
    <row r="28" spans="1:22" s="388" customFormat="1" x14ac:dyDescent="0.4">
      <c r="B28" s="397"/>
      <c r="C28" s="397"/>
      <c r="D28" s="397"/>
      <c r="E28" s="397"/>
      <c r="F28" s="397"/>
    </row>
  </sheetData>
  <mergeCells count="1">
    <mergeCell ref="P1:S1"/>
  </mergeCells>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rightToLeft="1" zoomScale="120" zoomScaleNormal="120" workbookViewId="0">
      <selection sqref="A1:B1"/>
    </sheetView>
  </sheetViews>
  <sheetFormatPr defaultRowHeight="15.75" zeroHeight="1" x14ac:dyDescent="0.4"/>
  <cols>
    <col min="1" max="1" width="20.42578125" style="78" bestFit="1" customWidth="1"/>
    <col min="2" max="2" width="9.7109375" style="78" bestFit="1" customWidth="1"/>
    <col min="3" max="3" width="10.5703125" style="78" bestFit="1" customWidth="1"/>
    <col min="4" max="4" width="13" style="78" bestFit="1" customWidth="1"/>
    <col min="5" max="5" width="17.7109375" style="78" bestFit="1" customWidth="1"/>
    <col min="6" max="6" width="18.85546875" style="78" bestFit="1" customWidth="1"/>
    <col min="7" max="8" width="18.28515625" style="78" bestFit="1" customWidth="1"/>
    <col min="9" max="9" width="19.42578125" style="78" bestFit="1" customWidth="1"/>
    <col min="10" max="10" width="19.5703125" style="78" bestFit="1" customWidth="1"/>
    <col min="11" max="11" width="18.28515625" style="78" bestFit="1" customWidth="1"/>
    <col min="12" max="12" width="19.28515625" style="78" bestFit="1" customWidth="1"/>
    <col min="13" max="14" width="19.140625" style="78" bestFit="1" customWidth="1"/>
    <col min="15" max="16" width="9.140625" style="78"/>
    <col min="17" max="256" width="0" style="78" hidden="1" customWidth="1"/>
    <col min="257" max="16384" width="9.140625" style="78"/>
  </cols>
  <sheetData>
    <row r="1" spans="1:14" ht="23.25" thickTop="1" thickBot="1" x14ac:dyDescent="0.6">
      <c r="A1" s="378" t="s">
        <v>116</v>
      </c>
      <c r="B1" s="379"/>
      <c r="C1" s="181" t="s">
        <v>114</v>
      </c>
      <c r="D1" s="181" t="s">
        <v>143</v>
      </c>
      <c r="E1" s="166" t="s">
        <v>50</v>
      </c>
      <c r="F1" s="167" t="s">
        <v>34</v>
      </c>
      <c r="G1" s="168" t="s">
        <v>29</v>
      </c>
      <c r="H1" s="169" t="s">
        <v>35</v>
      </c>
      <c r="I1" s="169" t="s">
        <v>38</v>
      </c>
      <c r="J1" s="169" t="s">
        <v>39</v>
      </c>
      <c r="K1" s="169" t="s">
        <v>40</v>
      </c>
      <c r="L1" s="169" t="s">
        <v>41</v>
      </c>
      <c r="M1" s="169" t="s">
        <v>130</v>
      </c>
      <c r="N1" s="169" t="s">
        <v>131</v>
      </c>
    </row>
    <row r="2" spans="1:14" ht="21.75" thickTop="1" x14ac:dyDescent="0.55000000000000004">
      <c r="A2" s="380" t="s">
        <v>111</v>
      </c>
      <c r="B2" s="381"/>
      <c r="C2" s="182"/>
      <c r="D2" s="296"/>
      <c r="E2" s="170">
        <f>'سرمايه گذاري ثابت و استهلاک آن'!I23</f>
        <v>0</v>
      </c>
      <c r="F2" s="170">
        <f>'سرمايه گذاري ثابت و استهلاک آن'!K23</f>
        <v>0</v>
      </c>
      <c r="G2" s="170">
        <f>'سرمايه گذاري ثابت و استهلاک آن'!M23</f>
        <v>0</v>
      </c>
      <c r="H2" s="170">
        <f>'سرمايه گذاري ثابت و استهلاک آن'!O23</f>
        <v>0</v>
      </c>
      <c r="I2" s="170">
        <f>'سرمايه گذاري ثابت و استهلاک آن'!Q23</f>
        <v>0</v>
      </c>
      <c r="J2" s="170">
        <f>'سرمايه گذاري ثابت و استهلاک آن'!S23</f>
        <v>0</v>
      </c>
      <c r="K2" s="170">
        <f>'سرمايه گذاري ثابت و استهلاک آن'!U23</f>
        <v>0</v>
      </c>
      <c r="L2" s="170">
        <f>'سرمايه گذاري ثابت و استهلاک آن'!W23</f>
        <v>0</v>
      </c>
      <c r="M2" s="170">
        <f>'سرمايه گذاري ثابت و استهلاک آن'!W23</f>
        <v>0</v>
      </c>
      <c r="N2" s="170">
        <f>M2</f>
        <v>0</v>
      </c>
    </row>
    <row r="3" spans="1:14" ht="21" x14ac:dyDescent="0.55000000000000004">
      <c r="A3" s="374" t="s">
        <v>112</v>
      </c>
      <c r="B3" s="375"/>
      <c r="C3" s="182"/>
      <c r="D3" s="296"/>
      <c r="E3" s="170">
        <f>'سرمايه گذاري ثابت و استهلاک آن'!I37</f>
        <v>0</v>
      </c>
      <c r="F3" s="170">
        <f>'سرمايه گذاري ثابت و استهلاک آن'!K37</f>
        <v>0</v>
      </c>
      <c r="G3" s="170">
        <f>'سرمايه گذاري ثابت و استهلاک آن'!M37</f>
        <v>0</v>
      </c>
      <c r="H3" s="170">
        <f>'سرمايه گذاري ثابت و استهلاک آن'!O37</f>
        <v>0</v>
      </c>
      <c r="I3" s="170">
        <f>G3</f>
        <v>0</v>
      </c>
      <c r="J3" s="170">
        <f>'سرمايه گذاري ثابت و استهلاک آن'!Q37</f>
        <v>0</v>
      </c>
      <c r="K3" s="170">
        <f>J3</f>
        <v>0</v>
      </c>
      <c r="L3" s="170">
        <f>'سرمايه گذاري ثابت و استهلاک آن'!S37</f>
        <v>0</v>
      </c>
      <c r="M3" s="170">
        <f>L3</f>
        <v>0</v>
      </c>
      <c r="N3" s="170">
        <f t="shared" ref="N3:N11" si="0">M3</f>
        <v>0</v>
      </c>
    </row>
    <row r="4" spans="1:14" ht="21" x14ac:dyDescent="0.55000000000000004">
      <c r="A4" s="374" t="s">
        <v>113</v>
      </c>
      <c r="B4" s="375"/>
      <c r="C4" s="182"/>
      <c r="D4" s="296"/>
      <c r="E4" s="170">
        <f>'سرمايه گذاري ثابت و استهلاک آن'!I48</f>
        <v>0</v>
      </c>
      <c r="F4" s="170">
        <f>'سرمايه گذاري ثابت و استهلاک آن'!K48</f>
        <v>0</v>
      </c>
      <c r="G4" s="170">
        <f>'سرمايه گذاري ثابت و استهلاک آن'!M48</f>
        <v>0</v>
      </c>
      <c r="H4" s="170">
        <f>'سرمايه گذاري ثابت و استهلاک آن'!O48</f>
        <v>0</v>
      </c>
      <c r="I4" s="170">
        <f>G4</f>
        <v>0</v>
      </c>
      <c r="J4" s="170">
        <f>'سرمايه گذاري ثابت و استهلاک آن'!Q48</f>
        <v>0</v>
      </c>
      <c r="K4" s="170">
        <f>J4</f>
        <v>0</v>
      </c>
      <c r="L4" s="170">
        <f>'سرمايه گذاري ثابت و استهلاک آن'!S48</f>
        <v>0</v>
      </c>
      <c r="M4" s="170">
        <f>L4</f>
        <v>0</v>
      </c>
      <c r="N4" s="170">
        <f t="shared" si="0"/>
        <v>0</v>
      </c>
    </row>
    <row r="5" spans="1:14" ht="21" x14ac:dyDescent="0.55000000000000004">
      <c r="A5" s="131" t="s">
        <v>119</v>
      </c>
      <c r="B5" s="132"/>
      <c r="C5" s="182"/>
      <c r="D5" s="296"/>
      <c r="E5" s="170">
        <f>'سرمایه درگردش'!F4*4</f>
        <v>0</v>
      </c>
      <c r="F5" s="170">
        <f>E5+((D5/100)*E5)</f>
        <v>0</v>
      </c>
      <c r="G5" s="170">
        <f>F5+D5/100*F5</f>
        <v>0</v>
      </c>
      <c r="H5" s="170">
        <f>G5+D5/100*G5</f>
        <v>0</v>
      </c>
      <c r="I5" s="170">
        <f>H5+D5/100*H5</f>
        <v>0</v>
      </c>
      <c r="J5" s="170">
        <f>I5+D5/100*I5</f>
        <v>0</v>
      </c>
      <c r="K5" s="170">
        <f>J5+D5/100*J5</f>
        <v>0</v>
      </c>
      <c r="L5" s="170">
        <f>K5+D5/100*K5</f>
        <v>0</v>
      </c>
      <c r="M5" s="170">
        <f>L5+D5/100*L5</f>
        <v>0</v>
      </c>
      <c r="N5" s="170">
        <f>M5+D5/100*M5</f>
        <v>0</v>
      </c>
    </row>
    <row r="6" spans="1:14" ht="21" x14ac:dyDescent="0.55000000000000004">
      <c r="A6" s="374"/>
      <c r="B6" s="375"/>
      <c r="C6" s="182"/>
      <c r="D6" s="296"/>
      <c r="E6" s="170">
        <f>('سرمایه درگردش'!F8)*4</f>
        <v>0</v>
      </c>
      <c r="F6" s="170">
        <f>E6+D6/100*E6</f>
        <v>0</v>
      </c>
      <c r="G6" s="170">
        <f>F6+D6/100*F6</f>
        <v>0</v>
      </c>
      <c r="H6" s="170">
        <f>G6+D6/100*G6</f>
        <v>0</v>
      </c>
      <c r="I6" s="170">
        <f>H6+D6/100*H6</f>
        <v>0</v>
      </c>
      <c r="J6" s="170">
        <f>I6+D6/100*I6</f>
        <v>0</v>
      </c>
      <c r="K6" s="170">
        <f>J6+D6/100*J6</f>
        <v>0</v>
      </c>
      <c r="L6" s="170">
        <f>K6+D6/100*K6</f>
        <v>0</v>
      </c>
      <c r="M6" s="170">
        <f>L6+D6/100*L6</f>
        <v>0</v>
      </c>
      <c r="N6" s="170">
        <f>M6+D6/100*M6</f>
        <v>0</v>
      </c>
    </row>
    <row r="7" spans="1:14" ht="21" x14ac:dyDescent="0.55000000000000004">
      <c r="A7" s="131"/>
      <c r="B7" s="132"/>
      <c r="C7" s="182"/>
      <c r="D7" s="182"/>
      <c r="E7" s="170">
        <f>'چکیده مالی طرح'!B10*0.002</f>
        <v>0</v>
      </c>
      <c r="F7" s="171">
        <f t="shared" ref="F7:N7" si="1">E7</f>
        <v>0</v>
      </c>
      <c r="G7" s="171">
        <f t="shared" si="1"/>
        <v>0</v>
      </c>
      <c r="H7" s="171">
        <f t="shared" si="1"/>
        <v>0</v>
      </c>
      <c r="I7" s="171">
        <f t="shared" si="1"/>
        <v>0</v>
      </c>
      <c r="J7" s="171">
        <f t="shared" si="1"/>
        <v>0</v>
      </c>
      <c r="K7" s="171">
        <f t="shared" si="1"/>
        <v>0</v>
      </c>
      <c r="L7" s="171">
        <f t="shared" si="1"/>
        <v>0</v>
      </c>
      <c r="M7" s="171">
        <f t="shared" si="1"/>
        <v>0</v>
      </c>
      <c r="N7" s="170">
        <f t="shared" si="1"/>
        <v>0</v>
      </c>
    </row>
    <row r="8" spans="1:14" ht="21" x14ac:dyDescent="0.55000000000000004">
      <c r="A8" s="131" t="s">
        <v>181</v>
      </c>
      <c r="B8" s="132"/>
      <c r="C8" s="182"/>
      <c r="D8" s="182"/>
      <c r="E8" s="170">
        <f>B8*C8</f>
        <v>0</v>
      </c>
      <c r="F8" s="171">
        <f>B8*C8</f>
        <v>0</v>
      </c>
      <c r="G8" s="171">
        <f>B8*C8</f>
        <v>0</v>
      </c>
      <c r="H8" s="171">
        <f>C8*B8</f>
        <v>0</v>
      </c>
      <c r="I8" s="171">
        <f>C8*B8</f>
        <v>0</v>
      </c>
      <c r="J8" s="171">
        <f>C8*B8</f>
        <v>0</v>
      </c>
      <c r="K8" s="171">
        <f>C8*B8</f>
        <v>0</v>
      </c>
      <c r="L8" s="171">
        <f>C8*B8</f>
        <v>0</v>
      </c>
      <c r="M8" s="171">
        <f>L8</f>
        <v>0</v>
      </c>
      <c r="N8" s="170">
        <f t="shared" si="0"/>
        <v>0</v>
      </c>
    </row>
    <row r="9" spans="1:14" ht="21" x14ac:dyDescent="0.55000000000000004">
      <c r="A9" s="131"/>
      <c r="B9" s="132"/>
      <c r="C9" s="182"/>
      <c r="D9" s="182"/>
      <c r="E9" s="170">
        <f>C9*B9</f>
        <v>0</v>
      </c>
      <c r="F9" s="171">
        <f>E9+(($D$9/100)*E9)</f>
        <v>0</v>
      </c>
      <c r="G9" s="171">
        <f t="shared" ref="G9:N9" si="2">F9+(($D$9/100)*F9)</f>
        <v>0</v>
      </c>
      <c r="H9" s="171">
        <f t="shared" si="2"/>
        <v>0</v>
      </c>
      <c r="I9" s="171">
        <f t="shared" si="2"/>
        <v>0</v>
      </c>
      <c r="J9" s="171">
        <f t="shared" si="2"/>
        <v>0</v>
      </c>
      <c r="K9" s="171">
        <f t="shared" si="2"/>
        <v>0</v>
      </c>
      <c r="L9" s="171">
        <f t="shared" si="2"/>
        <v>0</v>
      </c>
      <c r="M9" s="171">
        <f t="shared" si="2"/>
        <v>0</v>
      </c>
      <c r="N9" s="170">
        <f t="shared" si="2"/>
        <v>0</v>
      </c>
    </row>
    <row r="10" spans="1:14" ht="21" x14ac:dyDescent="0.55000000000000004">
      <c r="A10" s="131" t="s">
        <v>179</v>
      </c>
      <c r="B10" s="132"/>
      <c r="C10" s="182"/>
      <c r="D10" s="182"/>
      <c r="E10" s="170">
        <f>B10*C10</f>
        <v>0</v>
      </c>
      <c r="F10" s="171">
        <f>B10*C10</f>
        <v>0</v>
      </c>
      <c r="G10" s="171">
        <f>B10*C10</f>
        <v>0</v>
      </c>
      <c r="H10" s="171">
        <f>C10*B10</f>
        <v>0</v>
      </c>
      <c r="I10" s="171">
        <f>B10*C10</f>
        <v>0</v>
      </c>
      <c r="J10" s="171">
        <f>B10*C10</f>
        <v>0</v>
      </c>
      <c r="K10" s="171">
        <f>B10*C10</f>
        <v>0</v>
      </c>
      <c r="L10" s="171">
        <f>B10*C10</f>
        <v>0</v>
      </c>
      <c r="M10" s="171">
        <f>L10</f>
        <v>0</v>
      </c>
      <c r="N10" s="170">
        <f t="shared" si="0"/>
        <v>0</v>
      </c>
    </row>
    <row r="11" spans="1:14" ht="21.75" thickBot="1" x14ac:dyDescent="0.6">
      <c r="A11" s="131" t="s">
        <v>180</v>
      </c>
      <c r="B11" s="132"/>
      <c r="C11" s="182"/>
      <c r="D11" s="182"/>
      <c r="E11" s="170">
        <f>B11*C11</f>
        <v>0</v>
      </c>
      <c r="F11" s="171">
        <f>B11*12</f>
        <v>0</v>
      </c>
      <c r="G11" s="171">
        <f>B11*C11</f>
        <v>0</v>
      </c>
      <c r="H11" s="171">
        <f>C11*B11</f>
        <v>0</v>
      </c>
      <c r="I11" s="171">
        <f>B11*C11</f>
        <v>0</v>
      </c>
      <c r="J11" s="171">
        <f>B11*C11</f>
        <v>0</v>
      </c>
      <c r="K11" s="171">
        <f>B11*C11</f>
        <v>0</v>
      </c>
      <c r="L11" s="171">
        <f>B11*C11</f>
        <v>0</v>
      </c>
      <c r="M11" s="171">
        <f>L11</f>
        <v>0</v>
      </c>
      <c r="N11" s="170">
        <f t="shared" si="0"/>
        <v>0</v>
      </c>
    </row>
    <row r="12" spans="1:14" ht="22.5" thickBot="1" x14ac:dyDescent="0.6">
      <c r="A12" s="186" t="s">
        <v>122</v>
      </c>
      <c r="B12" s="187"/>
      <c r="C12" s="188"/>
      <c r="D12" s="188"/>
      <c r="E12" s="189">
        <f t="shared" ref="E12:N12" si="3">SUM(E2:E11)</f>
        <v>0</v>
      </c>
      <c r="F12" s="190">
        <f t="shared" si="3"/>
        <v>0</v>
      </c>
      <c r="G12" s="191">
        <f t="shared" si="3"/>
        <v>0</v>
      </c>
      <c r="H12" s="192">
        <f t="shared" si="3"/>
        <v>0</v>
      </c>
      <c r="I12" s="192">
        <f t="shared" si="3"/>
        <v>0</v>
      </c>
      <c r="J12" s="192">
        <f t="shared" si="3"/>
        <v>0</v>
      </c>
      <c r="K12" s="192">
        <f t="shared" si="3"/>
        <v>0</v>
      </c>
      <c r="L12" s="192">
        <f t="shared" si="3"/>
        <v>0</v>
      </c>
      <c r="M12" s="192">
        <f t="shared" si="3"/>
        <v>0</v>
      </c>
      <c r="N12" s="192">
        <f t="shared" si="3"/>
        <v>0</v>
      </c>
    </row>
    <row r="13" spans="1:14" ht="16.5" thickBot="1" x14ac:dyDescent="0.45"/>
    <row r="14" spans="1:14" ht="22.5" thickBot="1" x14ac:dyDescent="0.45">
      <c r="A14" s="376" t="s">
        <v>62</v>
      </c>
      <c r="B14" s="377"/>
      <c r="C14" s="184"/>
      <c r="D14" s="184" t="s">
        <v>94</v>
      </c>
      <c r="E14" s="185">
        <f>SUM(E2:E4)/12</f>
        <v>0</v>
      </c>
    </row>
    <row r="15" spans="1:14" ht="22.5" thickBot="1" x14ac:dyDescent="0.45">
      <c r="A15" s="372" t="s">
        <v>171</v>
      </c>
      <c r="B15" s="373"/>
      <c r="C15" s="133"/>
      <c r="D15" s="133" t="s">
        <v>94</v>
      </c>
      <c r="E15" s="134">
        <f>SUM(E8:E11)/12</f>
        <v>0</v>
      </c>
    </row>
    <row r="16" spans="1:14" ht="16.5" thickTop="1" x14ac:dyDescent="0.4"/>
    <row r="17" spans="1:2" x14ac:dyDescent="0.4">
      <c r="A17" s="79"/>
      <c r="B17" s="121"/>
    </row>
    <row r="18" spans="1:2" x14ac:dyDescent="0.4"/>
  </sheetData>
  <mergeCells count="7">
    <mergeCell ref="A15:B15"/>
    <mergeCell ref="A6:B6"/>
    <mergeCell ref="A14:B14"/>
    <mergeCell ref="A1:B1"/>
    <mergeCell ref="A2:B2"/>
    <mergeCell ref="A3:B3"/>
    <mergeCell ref="A4:B4"/>
  </mergeCells>
  <phoneticPr fontId="3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rightToLeft="1" zoomScale="120" zoomScaleNormal="120" workbookViewId="0">
      <selection activeCell="C9" sqref="C9"/>
    </sheetView>
  </sheetViews>
  <sheetFormatPr defaultRowHeight="22.5" zeroHeight="1" x14ac:dyDescent="0.55000000000000004"/>
  <cols>
    <col min="1" max="1" width="5.140625" style="161" bestFit="1" customWidth="1"/>
    <col min="2" max="3" width="19.5703125" style="161" customWidth="1"/>
    <col min="4" max="4" width="20.5703125" style="161" bestFit="1" customWidth="1"/>
    <col min="5" max="5" width="20.85546875" style="161" customWidth="1"/>
    <col min="6" max="6" width="20.7109375" style="161" customWidth="1"/>
    <col min="7" max="7" width="19.42578125" style="161" customWidth="1"/>
    <col min="8" max="8" width="20" style="161" customWidth="1"/>
    <col min="9" max="10" width="9.140625" style="161"/>
    <col min="11" max="256" width="0" style="161" hidden="1" customWidth="1"/>
    <col min="257" max="16384" width="9.140625" style="161"/>
  </cols>
  <sheetData>
    <row r="1" spans="1:10" ht="24.75" thickTop="1" x14ac:dyDescent="0.6">
      <c r="A1" s="451" t="s">
        <v>126</v>
      </c>
      <c r="B1" s="452" t="s">
        <v>125</v>
      </c>
      <c r="C1" s="452" t="s">
        <v>168</v>
      </c>
      <c r="D1" s="452" t="s">
        <v>127</v>
      </c>
      <c r="E1" s="452" t="s">
        <v>132</v>
      </c>
      <c r="F1" s="452" t="s">
        <v>167</v>
      </c>
      <c r="G1" s="452" t="s">
        <v>133</v>
      </c>
      <c r="H1" s="453" t="s">
        <v>161</v>
      </c>
      <c r="I1" s="420"/>
      <c r="J1" s="420"/>
    </row>
    <row r="2" spans="1:10" ht="21.75" customHeight="1" x14ac:dyDescent="0.55000000000000004">
      <c r="A2" s="454">
        <v>1</v>
      </c>
      <c r="B2" s="163"/>
      <c r="C2" s="162"/>
      <c r="D2" s="162"/>
      <c r="E2" s="163">
        <f>C2*(1+D2)</f>
        <v>0</v>
      </c>
      <c r="F2" s="163">
        <f>E2*B2</f>
        <v>0</v>
      </c>
      <c r="G2" s="164"/>
      <c r="H2" s="455">
        <f t="shared" ref="H2:H11" si="0">G2*F2/100</f>
        <v>0</v>
      </c>
      <c r="I2" s="420"/>
      <c r="J2" s="420"/>
    </row>
    <row r="3" spans="1:10" x14ac:dyDescent="0.55000000000000004">
      <c r="A3" s="454">
        <f>A2+1</f>
        <v>2</v>
      </c>
      <c r="B3" s="163"/>
      <c r="C3" s="421"/>
      <c r="D3" s="162"/>
      <c r="E3" s="163">
        <f>E2*(1+D3/100)</f>
        <v>0</v>
      </c>
      <c r="F3" s="163">
        <f t="shared" ref="F3:F11" si="1">E3*B3</f>
        <v>0</v>
      </c>
      <c r="G3" s="164"/>
      <c r="H3" s="455">
        <f t="shared" si="0"/>
        <v>0</v>
      </c>
      <c r="I3" s="420"/>
      <c r="J3" s="420"/>
    </row>
    <row r="4" spans="1:10" x14ac:dyDescent="0.55000000000000004">
      <c r="A4" s="454">
        <f t="shared" ref="A4:A11" si="2">A3+1</f>
        <v>3</v>
      </c>
      <c r="B4" s="163"/>
      <c r="C4" s="421"/>
      <c r="D4" s="162"/>
      <c r="E4" s="163">
        <f t="shared" ref="E4:E11" si="3">E3*(1+D4/100)</f>
        <v>0</v>
      </c>
      <c r="F4" s="163">
        <f t="shared" si="1"/>
        <v>0</v>
      </c>
      <c r="G4" s="164"/>
      <c r="H4" s="455">
        <f t="shared" si="0"/>
        <v>0</v>
      </c>
      <c r="I4" s="420"/>
      <c r="J4" s="420"/>
    </row>
    <row r="5" spans="1:10" x14ac:dyDescent="0.55000000000000004">
      <c r="A5" s="454">
        <f t="shared" si="2"/>
        <v>4</v>
      </c>
      <c r="B5" s="163"/>
      <c r="C5" s="421"/>
      <c r="D5" s="162"/>
      <c r="E5" s="163">
        <f t="shared" si="3"/>
        <v>0</v>
      </c>
      <c r="F5" s="163">
        <f t="shared" si="1"/>
        <v>0</v>
      </c>
      <c r="G5" s="164"/>
      <c r="H5" s="455">
        <f t="shared" si="0"/>
        <v>0</v>
      </c>
      <c r="I5" s="420"/>
      <c r="J5" s="420"/>
    </row>
    <row r="6" spans="1:10" x14ac:dyDescent="0.55000000000000004">
      <c r="A6" s="454">
        <f t="shared" si="2"/>
        <v>5</v>
      </c>
      <c r="B6" s="163"/>
      <c r="C6" s="421"/>
      <c r="D6" s="162"/>
      <c r="E6" s="163">
        <f t="shared" si="3"/>
        <v>0</v>
      </c>
      <c r="F6" s="163">
        <f t="shared" si="1"/>
        <v>0</v>
      </c>
      <c r="G6" s="164"/>
      <c r="H6" s="455">
        <f t="shared" si="0"/>
        <v>0</v>
      </c>
      <c r="I6" s="420"/>
      <c r="J6" s="420"/>
    </row>
    <row r="7" spans="1:10" x14ac:dyDescent="0.55000000000000004">
      <c r="A7" s="454">
        <f t="shared" si="2"/>
        <v>6</v>
      </c>
      <c r="B7" s="163"/>
      <c r="C7" s="421"/>
      <c r="D7" s="162"/>
      <c r="E7" s="163">
        <f t="shared" si="3"/>
        <v>0</v>
      </c>
      <c r="F7" s="163">
        <f t="shared" si="1"/>
        <v>0</v>
      </c>
      <c r="G7" s="164"/>
      <c r="H7" s="455">
        <f t="shared" si="0"/>
        <v>0</v>
      </c>
      <c r="I7" s="420"/>
      <c r="J7" s="420"/>
    </row>
    <row r="8" spans="1:10" x14ac:dyDescent="0.55000000000000004">
      <c r="A8" s="454">
        <f t="shared" si="2"/>
        <v>7</v>
      </c>
      <c r="B8" s="163"/>
      <c r="C8" s="421"/>
      <c r="D8" s="162"/>
      <c r="E8" s="163">
        <f t="shared" si="3"/>
        <v>0</v>
      </c>
      <c r="F8" s="163">
        <f t="shared" si="1"/>
        <v>0</v>
      </c>
      <c r="G8" s="164"/>
      <c r="H8" s="455">
        <f t="shared" si="0"/>
        <v>0</v>
      </c>
      <c r="I8" s="420"/>
      <c r="J8" s="420"/>
    </row>
    <row r="9" spans="1:10" x14ac:dyDescent="0.55000000000000004">
      <c r="A9" s="454">
        <f t="shared" si="2"/>
        <v>8</v>
      </c>
      <c r="B9" s="163"/>
      <c r="C9" s="421"/>
      <c r="D9" s="162"/>
      <c r="E9" s="163">
        <f t="shared" si="3"/>
        <v>0</v>
      </c>
      <c r="F9" s="163">
        <f t="shared" si="1"/>
        <v>0</v>
      </c>
      <c r="G9" s="164"/>
      <c r="H9" s="455">
        <f t="shared" si="0"/>
        <v>0</v>
      </c>
      <c r="I9" s="420"/>
      <c r="J9" s="420"/>
    </row>
    <row r="10" spans="1:10" x14ac:dyDescent="0.55000000000000004">
      <c r="A10" s="454">
        <f t="shared" si="2"/>
        <v>9</v>
      </c>
      <c r="B10" s="163"/>
      <c r="C10" s="421"/>
      <c r="D10" s="162"/>
      <c r="E10" s="163">
        <f t="shared" si="3"/>
        <v>0</v>
      </c>
      <c r="F10" s="163">
        <f t="shared" si="1"/>
        <v>0</v>
      </c>
      <c r="G10" s="164"/>
      <c r="H10" s="455">
        <f t="shared" si="0"/>
        <v>0</v>
      </c>
      <c r="I10" s="420"/>
      <c r="J10" s="420"/>
    </row>
    <row r="11" spans="1:10" ht="23.25" thickBot="1" x14ac:dyDescent="0.6">
      <c r="A11" s="456">
        <f t="shared" si="2"/>
        <v>10</v>
      </c>
      <c r="B11" s="457"/>
      <c r="C11" s="458"/>
      <c r="D11" s="459"/>
      <c r="E11" s="457">
        <f t="shared" si="3"/>
        <v>0</v>
      </c>
      <c r="F11" s="457">
        <f t="shared" si="1"/>
        <v>0</v>
      </c>
      <c r="G11" s="460"/>
      <c r="H11" s="461">
        <f t="shared" si="0"/>
        <v>0</v>
      </c>
      <c r="I11" s="420"/>
      <c r="J11" s="420"/>
    </row>
    <row r="12" spans="1:10" ht="23.25" thickTop="1" x14ac:dyDescent="0.55000000000000004">
      <c r="A12" s="420"/>
      <c r="B12" s="420"/>
      <c r="C12" s="420"/>
      <c r="D12" s="420"/>
      <c r="E12" s="420"/>
      <c r="F12" s="420"/>
      <c r="G12" s="420"/>
      <c r="H12" s="420"/>
      <c r="I12" s="420"/>
      <c r="J12" s="420"/>
    </row>
    <row r="13" spans="1:10" x14ac:dyDescent="0.55000000000000004">
      <c r="A13" s="420"/>
      <c r="B13" s="420"/>
      <c r="C13" s="420"/>
      <c r="D13" s="420"/>
      <c r="E13" s="420"/>
      <c r="F13" s="420"/>
      <c r="G13" s="420"/>
      <c r="H13" s="420"/>
      <c r="I13" s="420"/>
      <c r="J13" s="420"/>
    </row>
    <row r="14" spans="1:10" x14ac:dyDescent="0.55000000000000004">
      <c r="A14" s="420"/>
      <c r="B14" s="420"/>
      <c r="C14" s="420"/>
      <c r="D14" s="420"/>
      <c r="E14" s="420"/>
      <c r="F14" s="420"/>
      <c r="G14" s="420"/>
      <c r="H14" s="420"/>
      <c r="I14" s="420"/>
      <c r="J14" s="420"/>
    </row>
    <row r="15" spans="1:10" x14ac:dyDescent="0.55000000000000004">
      <c r="A15" s="420"/>
      <c r="B15" s="420"/>
      <c r="C15" s="420"/>
      <c r="D15" s="420"/>
      <c r="E15" s="420"/>
      <c r="F15" s="420"/>
      <c r="G15" s="420"/>
      <c r="H15" s="420"/>
      <c r="I15" s="420"/>
      <c r="J15" s="420"/>
    </row>
  </sheetData>
  <phoneticPr fontId="30"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6"/>
  <sheetViews>
    <sheetView rightToLeft="1" topLeftCell="A9" zoomScale="150" zoomScaleNormal="150" workbookViewId="0">
      <selection activeCell="A22" sqref="A22"/>
    </sheetView>
  </sheetViews>
  <sheetFormatPr defaultRowHeight="22.5" zeroHeight="1" x14ac:dyDescent="0.2"/>
  <cols>
    <col min="1" max="1" width="30.85546875" style="165" bestFit="1" customWidth="1"/>
    <col min="2" max="2" width="16.85546875" style="165" bestFit="1" customWidth="1"/>
    <col min="3" max="4" width="15.85546875" style="165" bestFit="1" customWidth="1"/>
    <col min="5" max="5" width="16.5703125" style="165" hidden="1" customWidth="1"/>
    <col min="6" max="6" width="16.42578125" style="165" hidden="1" customWidth="1"/>
    <col min="7" max="9" width="16.85546875" style="165" hidden="1" customWidth="1"/>
    <col min="10" max="127" width="17.7109375" style="165" hidden="1" customWidth="1"/>
    <col min="128" max="256" width="0" style="165" hidden="1" customWidth="1"/>
    <col min="257" max="16384" width="9.140625" style="165"/>
  </cols>
  <sheetData>
    <row r="1" spans="1:127" x14ac:dyDescent="0.5">
      <c r="A1" s="305" t="s">
        <v>136</v>
      </c>
      <c r="B1" s="194"/>
      <c r="C1" s="308" t="s">
        <v>137</v>
      </c>
      <c r="D1" s="424"/>
      <c r="E1" s="196"/>
      <c r="F1" s="162"/>
    </row>
    <row r="2" spans="1:127" x14ac:dyDescent="0.5">
      <c r="A2" s="306" t="s">
        <v>147</v>
      </c>
      <c r="B2" s="195"/>
      <c r="C2" s="309" t="s">
        <v>137</v>
      </c>
      <c r="D2" s="424"/>
      <c r="E2" s="197"/>
    </row>
    <row r="3" spans="1:127" x14ac:dyDescent="0.5">
      <c r="A3" s="306" t="s">
        <v>129</v>
      </c>
      <c r="B3" s="195"/>
      <c r="C3" s="309" t="s">
        <v>138</v>
      </c>
      <c r="D3" s="426"/>
      <c r="E3" s="196"/>
    </row>
    <row r="4" spans="1:127" x14ac:dyDescent="0.5">
      <c r="A4" s="306" t="s">
        <v>134</v>
      </c>
      <c r="B4" s="303" t="e">
        <f>'چکیده مالی طرح'!B12</f>
        <v>#DIV/0!</v>
      </c>
      <c r="C4" s="309" t="s">
        <v>139</v>
      </c>
      <c r="D4" s="424"/>
      <c r="E4" s="197"/>
    </row>
    <row r="5" spans="1:127" x14ac:dyDescent="0.5">
      <c r="A5" s="306" t="s">
        <v>135</v>
      </c>
      <c r="B5" s="303" t="e">
        <f>B4*B1/100</f>
        <v>#DIV/0!</v>
      </c>
      <c r="C5" s="309" t="s">
        <v>139</v>
      </c>
      <c r="D5" s="424"/>
      <c r="E5" s="197"/>
    </row>
    <row r="6" spans="1:127" hidden="1" x14ac:dyDescent="0.5">
      <c r="A6" s="306"/>
      <c r="B6" s="303" t="e">
        <f>B4-B5</f>
        <v>#DIV/0!</v>
      </c>
      <c r="C6" s="309"/>
      <c r="D6" s="424"/>
      <c r="E6" s="197"/>
    </row>
    <row r="7" spans="1:127" x14ac:dyDescent="0.5">
      <c r="A7" s="306" t="s">
        <v>182</v>
      </c>
      <c r="B7" s="303" t="e">
        <f>-PMT(B2/1200,B3,B5)</f>
        <v>#DIV/0!</v>
      </c>
      <c r="C7" s="309" t="s">
        <v>139</v>
      </c>
      <c r="D7" s="424"/>
      <c r="E7" s="197"/>
    </row>
    <row r="8" spans="1:127" x14ac:dyDescent="0.5">
      <c r="A8" s="306" t="s">
        <v>151</v>
      </c>
      <c r="B8" s="303" t="e">
        <f>B7*12</f>
        <v>#DIV/0!</v>
      </c>
      <c r="C8" s="310" t="s">
        <v>139</v>
      </c>
      <c r="D8" s="424"/>
      <c r="E8" s="197"/>
    </row>
    <row r="9" spans="1:127" x14ac:dyDescent="0.5">
      <c r="A9" s="306" t="s">
        <v>183</v>
      </c>
      <c r="B9" s="303" t="e">
        <f>B7*B3</f>
        <v>#DIV/0!</v>
      </c>
      <c r="C9" s="309" t="s">
        <v>139</v>
      </c>
      <c r="D9" s="424"/>
      <c r="E9" s="197"/>
    </row>
    <row r="10" spans="1:127" ht="23.25" thickBot="1" x14ac:dyDescent="0.55000000000000004">
      <c r="A10" s="307" t="s">
        <v>172</v>
      </c>
      <c r="B10" s="304" t="e">
        <f>B9-B5</f>
        <v>#DIV/0!</v>
      </c>
      <c r="C10" s="311" t="s">
        <v>139</v>
      </c>
      <c r="D10" s="424"/>
      <c r="E10" s="197"/>
    </row>
    <row r="11" spans="1:127" ht="11.25" hidden="1" customHeight="1" x14ac:dyDescent="0.2">
      <c r="A11" s="193"/>
      <c r="B11" s="193"/>
      <c r="C11" s="193"/>
      <c r="D11" s="427"/>
      <c r="E11" s="197"/>
      <c r="G11" s="162"/>
      <c r="H11" s="162"/>
      <c r="I11" s="162"/>
      <c r="K11" s="162"/>
      <c r="L11" s="162"/>
      <c r="N11" s="162"/>
      <c r="O11" s="162"/>
      <c r="Q11" s="162"/>
      <c r="R11" s="162"/>
      <c r="T11" s="162"/>
      <c r="U11" s="162"/>
      <c r="W11" s="162"/>
      <c r="X11" s="162"/>
      <c r="Z11" s="162"/>
      <c r="AA11" s="162"/>
      <c r="AC11" s="162"/>
      <c r="AD11" s="162"/>
      <c r="AF11" s="162"/>
      <c r="AG11" s="162"/>
      <c r="AI11" s="162"/>
      <c r="AJ11" s="162"/>
      <c r="AL11" s="162"/>
      <c r="AM11" s="162"/>
      <c r="AO11" s="162"/>
      <c r="AP11" s="162"/>
      <c r="AR11" s="162"/>
      <c r="AS11" s="162"/>
      <c r="AU11" s="162"/>
      <c r="AV11" s="162"/>
      <c r="AX11" s="162"/>
      <c r="AY11" s="162"/>
      <c r="BA11" s="162"/>
      <c r="BB11" s="162"/>
      <c r="BD11" s="162"/>
      <c r="BE11" s="162"/>
      <c r="BG11" s="162"/>
      <c r="BH11" s="162"/>
      <c r="BJ11" s="162"/>
      <c r="BK11" s="162"/>
      <c r="BM11" s="162"/>
      <c r="BN11" s="162"/>
      <c r="BP11" s="162"/>
      <c r="BQ11" s="162"/>
      <c r="BS11" s="162"/>
      <c r="BT11" s="162"/>
      <c r="BV11" s="162"/>
      <c r="BW11" s="162"/>
      <c r="BY11" s="162"/>
      <c r="BZ11" s="162"/>
      <c r="CB11" s="162"/>
      <c r="CC11" s="162"/>
      <c r="CE11" s="162"/>
      <c r="CF11" s="162"/>
      <c r="CH11" s="162"/>
      <c r="CI11" s="162"/>
      <c r="CK11" s="162"/>
      <c r="CL11" s="162"/>
      <c r="CN11" s="162"/>
      <c r="CO11" s="162"/>
      <c r="CQ11" s="162"/>
      <c r="CR11" s="162"/>
      <c r="CT11" s="162"/>
      <c r="CU11" s="162"/>
      <c r="CW11" s="162"/>
      <c r="CX11" s="162"/>
      <c r="CZ11" s="162"/>
      <c r="DA11" s="162"/>
      <c r="DC11" s="162"/>
      <c r="DD11" s="162"/>
      <c r="DF11" s="162"/>
      <c r="DG11" s="162"/>
      <c r="DI11" s="162"/>
      <c r="DJ11" s="162"/>
      <c r="DL11" s="162"/>
      <c r="DM11" s="162"/>
      <c r="DO11" s="162"/>
      <c r="DP11" s="162"/>
      <c r="DR11" s="162"/>
      <c r="DS11" s="162"/>
      <c r="DU11" s="162"/>
      <c r="DV11" s="162"/>
    </row>
    <row r="12" spans="1:127" hidden="1" x14ac:dyDescent="0.2">
      <c r="D12" s="427"/>
      <c r="E12" s="197"/>
      <c r="G12" s="165" t="s">
        <v>150</v>
      </c>
      <c r="H12" s="165" t="e">
        <f t="shared" ref="H12:AM12" si="0">IF($B3&gt;=H11,$B7,0)</f>
        <v>#DIV/0!</v>
      </c>
      <c r="I12" s="165" t="e">
        <f t="shared" si="0"/>
        <v>#DIV/0!</v>
      </c>
      <c r="J12" s="165" t="e">
        <f t="shared" si="0"/>
        <v>#DIV/0!</v>
      </c>
      <c r="K12" s="165" t="e">
        <f t="shared" si="0"/>
        <v>#DIV/0!</v>
      </c>
      <c r="L12" s="165" t="e">
        <f t="shared" si="0"/>
        <v>#DIV/0!</v>
      </c>
      <c r="M12" s="165" t="e">
        <f t="shared" si="0"/>
        <v>#DIV/0!</v>
      </c>
      <c r="N12" s="165" t="e">
        <f t="shared" si="0"/>
        <v>#DIV/0!</v>
      </c>
      <c r="O12" s="165" t="e">
        <f t="shared" si="0"/>
        <v>#DIV/0!</v>
      </c>
      <c r="P12" s="165" t="e">
        <f t="shared" si="0"/>
        <v>#DIV/0!</v>
      </c>
      <c r="Q12" s="165" t="e">
        <f t="shared" si="0"/>
        <v>#DIV/0!</v>
      </c>
      <c r="R12" s="165" t="e">
        <f t="shared" si="0"/>
        <v>#DIV/0!</v>
      </c>
      <c r="S12" s="165" t="e">
        <f t="shared" si="0"/>
        <v>#DIV/0!</v>
      </c>
      <c r="T12" s="165" t="e">
        <f t="shared" si="0"/>
        <v>#DIV/0!</v>
      </c>
      <c r="U12" s="165" t="e">
        <f t="shared" si="0"/>
        <v>#DIV/0!</v>
      </c>
      <c r="V12" s="165" t="e">
        <f t="shared" si="0"/>
        <v>#DIV/0!</v>
      </c>
      <c r="W12" s="165" t="e">
        <f t="shared" si="0"/>
        <v>#DIV/0!</v>
      </c>
      <c r="X12" s="165" t="e">
        <f t="shared" si="0"/>
        <v>#DIV/0!</v>
      </c>
      <c r="Y12" s="165" t="e">
        <f t="shared" si="0"/>
        <v>#DIV/0!</v>
      </c>
      <c r="Z12" s="165" t="e">
        <f t="shared" si="0"/>
        <v>#DIV/0!</v>
      </c>
      <c r="AA12" s="165" t="e">
        <f t="shared" si="0"/>
        <v>#DIV/0!</v>
      </c>
      <c r="AB12" s="165" t="e">
        <f t="shared" si="0"/>
        <v>#DIV/0!</v>
      </c>
      <c r="AC12" s="165" t="e">
        <f t="shared" si="0"/>
        <v>#DIV/0!</v>
      </c>
      <c r="AD12" s="165" t="e">
        <f t="shared" si="0"/>
        <v>#DIV/0!</v>
      </c>
      <c r="AE12" s="165" t="e">
        <f t="shared" si="0"/>
        <v>#DIV/0!</v>
      </c>
      <c r="AF12" s="165" t="e">
        <f t="shared" si="0"/>
        <v>#DIV/0!</v>
      </c>
      <c r="AG12" s="165" t="e">
        <f t="shared" si="0"/>
        <v>#DIV/0!</v>
      </c>
      <c r="AH12" s="165" t="e">
        <f t="shared" si="0"/>
        <v>#DIV/0!</v>
      </c>
      <c r="AI12" s="165" t="e">
        <f t="shared" si="0"/>
        <v>#DIV/0!</v>
      </c>
      <c r="AJ12" s="165" t="e">
        <f t="shared" si="0"/>
        <v>#DIV/0!</v>
      </c>
      <c r="AK12" s="165" t="e">
        <f t="shared" si="0"/>
        <v>#DIV/0!</v>
      </c>
      <c r="AL12" s="165" t="e">
        <f t="shared" si="0"/>
        <v>#DIV/0!</v>
      </c>
      <c r="AM12" s="165" t="e">
        <f t="shared" si="0"/>
        <v>#DIV/0!</v>
      </c>
      <c r="AN12" s="165" t="e">
        <f t="shared" ref="AN12:BS12" si="1">IF($B3&gt;=AN11,$B7,0)</f>
        <v>#DIV/0!</v>
      </c>
      <c r="AO12" s="165" t="e">
        <f t="shared" si="1"/>
        <v>#DIV/0!</v>
      </c>
      <c r="AP12" s="165" t="e">
        <f t="shared" si="1"/>
        <v>#DIV/0!</v>
      </c>
      <c r="AQ12" s="165" t="e">
        <f t="shared" si="1"/>
        <v>#DIV/0!</v>
      </c>
      <c r="AR12" s="165" t="e">
        <f t="shared" si="1"/>
        <v>#DIV/0!</v>
      </c>
      <c r="AS12" s="165" t="e">
        <f t="shared" si="1"/>
        <v>#DIV/0!</v>
      </c>
      <c r="AT12" s="165" t="e">
        <f t="shared" si="1"/>
        <v>#DIV/0!</v>
      </c>
      <c r="AU12" s="165" t="e">
        <f t="shared" si="1"/>
        <v>#DIV/0!</v>
      </c>
      <c r="AV12" s="165" t="e">
        <f t="shared" si="1"/>
        <v>#DIV/0!</v>
      </c>
      <c r="AW12" s="165" t="e">
        <f t="shared" si="1"/>
        <v>#DIV/0!</v>
      </c>
      <c r="AX12" s="165" t="e">
        <f t="shared" si="1"/>
        <v>#DIV/0!</v>
      </c>
      <c r="AY12" s="165" t="e">
        <f t="shared" si="1"/>
        <v>#DIV/0!</v>
      </c>
      <c r="AZ12" s="165" t="e">
        <f t="shared" si="1"/>
        <v>#DIV/0!</v>
      </c>
      <c r="BA12" s="165" t="e">
        <f t="shared" si="1"/>
        <v>#DIV/0!</v>
      </c>
      <c r="BB12" s="165" t="e">
        <f t="shared" si="1"/>
        <v>#DIV/0!</v>
      </c>
      <c r="BC12" s="165" t="e">
        <f t="shared" si="1"/>
        <v>#DIV/0!</v>
      </c>
      <c r="BD12" s="165" t="e">
        <f t="shared" si="1"/>
        <v>#DIV/0!</v>
      </c>
      <c r="BE12" s="165" t="e">
        <f t="shared" si="1"/>
        <v>#DIV/0!</v>
      </c>
      <c r="BF12" s="165" t="e">
        <f t="shared" si="1"/>
        <v>#DIV/0!</v>
      </c>
      <c r="BG12" s="165" t="e">
        <f t="shared" si="1"/>
        <v>#DIV/0!</v>
      </c>
      <c r="BH12" s="165" t="e">
        <f t="shared" si="1"/>
        <v>#DIV/0!</v>
      </c>
      <c r="BI12" s="165" t="e">
        <f t="shared" si="1"/>
        <v>#DIV/0!</v>
      </c>
      <c r="BJ12" s="165" t="e">
        <f t="shared" si="1"/>
        <v>#DIV/0!</v>
      </c>
      <c r="BK12" s="165" t="e">
        <f t="shared" si="1"/>
        <v>#DIV/0!</v>
      </c>
      <c r="BL12" s="165" t="e">
        <f t="shared" si="1"/>
        <v>#DIV/0!</v>
      </c>
      <c r="BM12" s="165" t="e">
        <f t="shared" si="1"/>
        <v>#DIV/0!</v>
      </c>
      <c r="BN12" s="165" t="e">
        <f t="shared" si="1"/>
        <v>#DIV/0!</v>
      </c>
      <c r="BO12" s="165" t="e">
        <f t="shared" si="1"/>
        <v>#DIV/0!</v>
      </c>
      <c r="BP12" s="165" t="e">
        <f t="shared" si="1"/>
        <v>#DIV/0!</v>
      </c>
      <c r="BQ12" s="165" t="e">
        <f t="shared" si="1"/>
        <v>#DIV/0!</v>
      </c>
      <c r="BR12" s="165" t="e">
        <f t="shared" si="1"/>
        <v>#DIV/0!</v>
      </c>
      <c r="BS12" s="165" t="e">
        <f t="shared" si="1"/>
        <v>#DIV/0!</v>
      </c>
      <c r="BT12" s="165" t="e">
        <f t="shared" ref="BT12:CY12" si="2">IF($B3&gt;=BT11,$B7,0)</f>
        <v>#DIV/0!</v>
      </c>
      <c r="BU12" s="165" t="e">
        <f t="shared" si="2"/>
        <v>#DIV/0!</v>
      </c>
      <c r="BV12" s="165" t="e">
        <f t="shared" si="2"/>
        <v>#DIV/0!</v>
      </c>
      <c r="BW12" s="165" t="e">
        <f t="shared" si="2"/>
        <v>#DIV/0!</v>
      </c>
      <c r="BX12" s="165" t="e">
        <f t="shared" si="2"/>
        <v>#DIV/0!</v>
      </c>
      <c r="BY12" s="165" t="e">
        <f t="shared" si="2"/>
        <v>#DIV/0!</v>
      </c>
      <c r="BZ12" s="165" t="e">
        <f t="shared" si="2"/>
        <v>#DIV/0!</v>
      </c>
      <c r="CA12" s="165" t="e">
        <f t="shared" si="2"/>
        <v>#DIV/0!</v>
      </c>
      <c r="CB12" s="165" t="e">
        <f t="shared" si="2"/>
        <v>#DIV/0!</v>
      </c>
      <c r="CC12" s="165" t="e">
        <f t="shared" si="2"/>
        <v>#DIV/0!</v>
      </c>
      <c r="CD12" s="165" t="e">
        <f t="shared" si="2"/>
        <v>#DIV/0!</v>
      </c>
      <c r="CE12" s="165" t="e">
        <f t="shared" si="2"/>
        <v>#DIV/0!</v>
      </c>
      <c r="CF12" s="165" t="e">
        <f t="shared" si="2"/>
        <v>#DIV/0!</v>
      </c>
      <c r="CG12" s="165" t="e">
        <f t="shared" si="2"/>
        <v>#DIV/0!</v>
      </c>
      <c r="CH12" s="165" t="e">
        <f t="shared" si="2"/>
        <v>#DIV/0!</v>
      </c>
      <c r="CI12" s="165" t="e">
        <f t="shared" si="2"/>
        <v>#DIV/0!</v>
      </c>
      <c r="CJ12" s="165" t="e">
        <f t="shared" si="2"/>
        <v>#DIV/0!</v>
      </c>
      <c r="CK12" s="165" t="e">
        <f t="shared" si="2"/>
        <v>#DIV/0!</v>
      </c>
      <c r="CL12" s="165" t="e">
        <f t="shared" si="2"/>
        <v>#DIV/0!</v>
      </c>
      <c r="CM12" s="165" t="e">
        <f t="shared" si="2"/>
        <v>#DIV/0!</v>
      </c>
      <c r="CN12" s="165" t="e">
        <f t="shared" si="2"/>
        <v>#DIV/0!</v>
      </c>
      <c r="CO12" s="165" t="e">
        <f t="shared" si="2"/>
        <v>#DIV/0!</v>
      </c>
      <c r="CP12" s="165" t="e">
        <f t="shared" si="2"/>
        <v>#DIV/0!</v>
      </c>
      <c r="CQ12" s="165" t="e">
        <f t="shared" si="2"/>
        <v>#DIV/0!</v>
      </c>
      <c r="CR12" s="165" t="e">
        <f t="shared" si="2"/>
        <v>#DIV/0!</v>
      </c>
      <c r="CS12" s="165" t="e">
        <f t="shared" si="2"/>
        <v>#DIV/0!</v>
      </c>
      <c r="CT12" s="165" t="e">
        <f t="shared" si="2"/>
        <v>#DIV/0!</v>
      </c>
      <c r="CU12" s="165" t="e">
        <f t="shared" si="2"/>
        <v>#DIV/0!</v>
      </c>
      <c r="CV12" s="165" t="e">
        <f t="shared" si="2"/>
        <v>#DIV/0!</v>
      </c>
      <c r="CW12" s="165" t="e">
        <f t="shared" si="2"/>
        <v>#DIV/0!</v>
      </c>
      <c r="CX12" s="165" t="e">
        <f t="shared" si="2"/>
        <v>#DIV/0!</v>
      </c>
      <c r="CY12" s="165" t="e">
        <f t="shared" si="2"/>
        <v>#DIV/0!</v>
      </c>
      <c r="CZ12" s="165" t="e">
        <f t="shared" ref="CZ12:DW12" si="3">IF($B3&gt;=CZ11,$B7,0)</f>
        <v>#DIV/0!</v>
      </c>
      <c r="DA12" s="165" t="e">
        <f t="shared" si="3"/>
        <v>#DIV/0!</v>
      </c>
      <c r="DB12" s="165" t="e">
        <f t="shared" si="3"/>
        <v>#DIV/0!</v>
      </c>
      <c r="DC12" s="165" t="e">
        <f t="shared" si="3"/>
        <v>#DIV/0!</v>
      </c>
      <c r="DD12" s="165" t="e">
        <f t="shared" si="3"/>
        <v>#DIV/0!</v>
      </c>
      <c r="DE12" s="165" t="e">
        <f t="shared" si="3"/>
        <v>#DIV/0!</v>
      </c>
      <c r="DF12" s="165" t="e">
        <f t="shared" si="3"/>
        <v>#DIV/0!</v>
      </c>
      <c r="DG12" s="165" t="e">
        <f t="shared" si="3"/>
        <v>#DIV/0!</v>
      </c>
      <c r="DH12" s="165" t="e">
        <f t="shared" si="3"/>
        <v>#DIV/0!</v>
      </c>
      <c r="DI12" s="165" t="e">
        <f t="shared" si="3"/>
        <v>#DIV/0!</v>
      </c>
      <c r="DJ12" s="165" t="e">
        <f t="shared" si="3"/>
        <v>#DIV/0!</v>
      </c>
      <c r="DK12" s="165" t="e">
        <f t="shared" si="3"/>
        <v>#DIV/0!</v>
      </c>
      <c r="DL12" s="165" t="e">
        <f t="shared" si="3"/>
        <v>#DIV/0!</v>
      </c>
      <c r="DM12" s="165" t="e">
        <f t="shared" si="3"/>
        <v>#DIV/0!</v>
      </c>
      <c r="DN12" s="165" t="e">
        <f t="shared" si="3"/>
        <v>#DIV/0!</v>
      </c>
      <c r="DO12" s="165" t="e">
        <f t="shared" si="3"/>
        <v>#DIV/0!</v>
      </c>
      <c r="DP12" s="165" t="e">
        <f t="shared" si="3"/>
        <v>#DIV/0!</v>
      </c>
      <c r="DQ12" s="165" t="e">
        <f t="shared" si="3"/>
        <v>#DIV/0!</v>
      </c>
      <c r="DR12" s="165" t="e">
        <f t="shared" si="3"/>
        <v>#DIV/0!</v>
      </c>
      <c r="DS12" s="165" t="e">
        <f t="shared" si="3"/>
        <v>#DIV/0!</v>
      </c>
      <c r="DT12" s="165" t="e">
        <f t="shared" si="3"/>
        <v>#DIV/0!</v>
      </c>
      <c r="DU12" s="165" t="e">
        <f t="shared" si="3"/>
        <v>#DIV/0!</v>
      </c>
      <c r="DV12" s="165" t="e">
        <f t="shared" si="3"/>
        <v>#DIV/0!</v>
      </c>
      <c r="DW12" s="165" t="e">
        <f t="shared" si="3"/>
        <v>#DIV/0!</v>
      </c>
    </row>
    <row r="13" spans="1:127" hidden="1" x14ac:dyDescent="0.2">
      <c r="D13" s="427"/>
      <c r="E13" s="197"/>
      <c r="G13" s="165" t="s">
        <v>148</v>
      </c>
      <c r="H13" s="165" t="e">
        <f>H12-H14</f>
        <v>#DIV/0!</v>
      </c>
      <c r="I13" s="165" t="e">
        <f t="shared" ref="I13:AN13" si="4">IF(I12=0,0,H13*(1+($B2/1200)))</f>
        <v>#DIV/0!</v>
      </c>
      <c r="J13" s="165" t="e">
        <f t="shared" si="4"/>
        <v>#DIV/0!</v>
      </c>
      <c r="K13" s="165" t="e">
        <f t="shared" si="4"/>
        <v>#DIV/0!</v>
      </c>
      <c r="L13" s="165" t="e">
        <f>IF(L12=0,0,K13*(1+($B2/1200)))</f>
        <v>#DIV/0!</v>
      </c>
      <c r="M13" s="165" t="e">
        <f t="shared" si="4"/>
        <v>#DIV/0!</v>
      </c>
      <c r="N13" s="165" t="e">
        <f t="shared" si="4"/>
        <v>#DIV/0!</v>
      </c>
      <c r="O13" s="165" t="e">
        <f t="shared" si="4"/>
        <v>#DIV/0!</v>
      </c>
      <c r="P13" s="165" t="e">
        <f t="shared" si="4"/>
        <v>#DIV/0!</v>
      </c>
      <c r="Q13" s="165" t="e">
        <f t="shared" si="4"/>
        <v>#DIV/0!</v>
      </c>
      <c r="R13" s="165" t="e">
        <f t="shared" si="4"/>
        <v>#DIV/0!</v>
      </c>
      <c r="S13" s="165" t="e">
        <f t="shared" si="4"/>
        <v>#DIV/0!</v>
      </c>
      <c r="T13" s="165" t="e">
        <f t="shared" si="4"/>
        <v>#DIV/0!</v>
      </c>
      <c r="U13" s="165" t="e">
        <f t="shared" si="4"/>
        <v>#DIV/0!</v>
      </c>
      <c r="V13" s="165" t="e">
        <f t="shared" si="4"/>
        <v>#DIV/0!</v>
      </c>
      <c r="W13" s="165" t="e">
        <f t="shared" si="4"/>
        <v>#DIV/0!</v>
      </c>
      <c r="X13" s="165" t="e">
        <f t="shared" si="4"/>
        <v>#DIV/0!</v>
      </c>
      <c r="Y13" s="165" t="e">
        <f t="shared" si="4"/>
        <v>#DIV/0!</v>
      </c>
      <c r="Z13" s="165" t="e">
        <f t="shared" si="4"/>
        <v>#DIV/0!</v>
      </c>
      <c r="AA13" s="165" t="e">
        <f t="shared" si="4"/>
        <v>#DIV/0!</v>
      </c>
      <c r="AB13" s="165" t="e">
        <f t="shared" si="4"/>
        <v>#DIV/0!</v>
      </c>
      <c r="AC13" s="165" t="e">
        <f t="shared" si="4"/>
        <v>#DIV/0!</v>
      </c>
      <c r="AD13" s="165" t="e">
        <f t="shared" si="4"/>
        <v>#DIV/0!</v>
      </c>
      <c r="AE13" s="165" t="e">
        <f t="shared" si="4"/>
        <v>#DIV/0!</v>
      </c>
      <c r="AF13" s="165" t="e">
        <f t="shared" si="4"/>
        <v>#DIV/0!</v>
      </c>
      <c r="AG13" s="165" t="e">
        <f t="shared" si="4"/>
        <v>#DIV/0!</v>
      </c>
      <c r="AH13" s="165" t="e">
        <f t="shared" si="4"/>
        <v>#DIV/0!</v>
      </c>
      <c r="AI13" s="165" t="e">
        <f t="shared" si="4"/>
        <v>#DIV/0!</v>
      </c>
      <c r="AJ13" s="165" t="e">
        <f t="shared" si="4"/>
        <v>#DIV/0!</v>
      </c>
      <c r="AK13" s="165" t="e">
        <f t="shared" si="4"/>
        <v>#DIV/0!</v>
      </c>
      <c r="AL13" s="165" t="e">
        <f t="shared" si="4"/>
        <v>#DIV/0!</v>
      </c>
      <c r="AM13" s="165" t="e">
        <f t="shared" si="4"/>
        <v>#DIV/0!</v>
      </c>
      <c r="AN13" s="165" t="e">
        <f t="shared" si="4"/>
        <v>#DIV/0!</v>
      </c>
      <c r="AO13" s="165" t="e">
        <f t="shared" ref="AO13:BT13" si="5">IF(AO12=0,0,AN13*(1+($B2/1200)))</f>
        <v>#DIV/0!</v>
      </c>
      <c r="AP13" s="165" t="e">
        <f t="shared" si="5"/>
        <v>#DIV/0!</v>
      </c>
      <c r="AQ13" s="165" t="e">
        <f t="shared" si="5"/>
        <v>#DIV/0!</v>
      </c>
      <c r="AR13" s="165" t="e">
        <f t="shared" si="5"/>
        <v>#DIV/0!</v>
      </c>
      <c r="AS13" s="165" t="e">
        <f t="shared" si="5"/>
        <v>#DIV/0!</v>
      </c>
      <c r="AT13" s="165" t="e">
        <f t="shared" si="5"/>
        <v>#DIV/0!</v>
      </c>
      <c r="AU13" s="165" t="e">
        <f t="shared" si="5"/>
        <v>#DIV/0!</v>
      </c>
      <c r="AV13" s="165" t="e">
        <f t="shared" si="5"/>
        <v>#DIV/0!</v>
      </c>
      <c r="AW13" s="165" t="e">
        <f t="shared" si="5"/>
        <v>#DIV/0!</v>
      </c>
      <c r="AX13" s="165" t="e">
        <f t="shared" si="5"/>
        <v>#DIV/0!</v>
      </c>
      <c r="AY13" s="165" t="e">
        <f t="shared" si="5"/>
        <v>#DIV/0!</v>
      </c>
      <c r="AZ13" s="165" t="e">
        <f t="shared" si="5"/>
        <v>#DIV/0!</v>
      </c>
      <c r="BA13" s="165" t="e">
        <f t="shared" si="5"/>
        <v>#DIV/0!</v>
      </c>
      <c r="BB13" s="165" t="e">
        <f t="shared" si="5"/>
        <v>#DIV/0!</v>
      </c>
      <c r="BC13" s="165" t="e">
        <f t="shared" si="5"/>
        <v>#DIV/0!</v>
      </c>
      <c r="BD13" s="165" t="e">
        <f t="shared" si="5"/>
        <v>#DIV/0!</v>
      </c>
      <c r="BE13" s="165" t="e">
        <f t="shared" si="5"/>
        <v>#DIV/0!</v>
      </c>
      <c r="BF13" s="165" t="e">
        <f t="shared" si="5"/>
        <v>#DIV/0!</v>
      </c>
      <c r="BG13" s="165" t="e">
        <f t="shared" si="5"/>
        <v>#DIV/0!</v>
      </c>
      <c r="BH13" s="165" t="e">
        <f t="shared" si="5"/>
        <v>#DIV/0!</v>
      </c>
      <c r="BI13" s="165" t="e">
        <f t="shared" si="5"/>
        <v>#DIV/0!</v>
      </c>
      <c r="BJ13" s="165" t="e">
        <f t="shared" si="5"/>
        <v>#DIV/0!</v>
      </c>
      <c r="BK13" s="165" t="e">
        <f t="shared" si="5"/>
        <v>#DIV/0!</v>
      </c>
      <c r="BL13" s="165" t="e">
        <f t="shared" si="5"/>
        <v>#DIV/0!</v>
      </c>
      <c r="BM13" s="165" t="e">
        <f t="shared" si="5"/>
        <v>#DIV/0!</v>
      </c>
      <c r="BN13" s="165" t="e">
        <f t="shared" si="5"/>
        <v>#DIV/0!</v>
      </c>
      <c r="BO13" s="165" t="e">
        <f t="shared" si="5"/>
        <v>#DIV/0!</v>
      </c>
      <c r="BP13" s="165" t="e">
        <f t="shared" si="5"/>
        <v>#DIV/0!</v>
      </c>
      <c r="BQ13" s="165" t="e">
        <f t="shared" si="5"/>
        <v>#DIV/0!</v>
      </c>
      <c r="BR13" s="165" t="e">
        <f t="shared" si="5"/>
        <v>#DIV/0!</v>
      </c>
      <c r="BS13" s="165" t="e">
        <f t="shared" si="5"/>
        <v>#DIV/0!</v>
      </c>
      <c r="BT13" s="165" t="e">
        <f t="shared" si="5"/>
        <v>#DIV/0!</v>
      </c>
      <c r="BU13" s="165" t="e">
        <f t="shared" ref="BU13:CZ13" si="6">IF(BU12=0,0,BT13*(1+($B2/1200)))</f>
        <v>#DIV/0!</v>
      </c>
      <c r="BV13" s="165" t="e">
        <f t="shared" si="6"/>
        <v>#DIV/0!</v>
      </c>
      <c r="BW13" s="165" t="e">
        <f t="shared" si="6"/>
        <v>#DIV/0!</v>
      </c>
      <c r="BX13" s="165" t="e">
        <f t="shared" si="6"/>
        <v>#DIV/0!</v>
      </c>
      <c r="BY13" s="165" t="e">
        <f t="shared" si="6"/>
        <v>#DIV/0!</v>
      </c>
      <c r="BZ13" s="165" t="e">
        <f t="shared" si="6"/>
        <v>#DIV/0!</v>
      </c>
      <c r="CA13" s="165" t="e">
        <f t="shared" si="6"/>
        <v>#DIV/0!</v>
      </c>
      <c r="CB13" s="165" t="e">
        <f t="shared" si="6"/>
        <v>#DIV/0!</v>
      </c>
      <c r="CC13" s="165" t="e">
        <f t="shared" si="6"/>
        <v>#DIV/0!</v>
      </c>
      <c r="CD13" s="165" t="e">
        <f t="shared" si="6"/>
        <v>#DIV/0!</v>
      </c>
      <c r="CE13" s="165" t="e">
        <f t="shared" si="6"/>
        <v>#DIV/0!</v>
      </c>
      <c r="CF13" s="165" t="e">
        <f t="shared" si="6"/>
        <v>#DIV/0!</v>
      </c>
      <c r="CG13" s="165" t="e">
        <f t="shared" si="6"/>
        <v>#DIV/0!</v>
      </c>
      <c r="CH13" s="165" t="e">
        <f t="shared" si="6"/>
        <v>#DIV/0!</v>
      </c>
      <c r="CI13" s="165" t="e">
        <f t="shared" si="6"/>
        <v>#DIV/0!</v>
      </c>
      <c r="CJ13" s="165" t="e">
        <f t="shared" si="6"/>
        <v>#DIV/0!</v>
      </c>
      <c r="CK13" s="165" t="e">
        <f t="shared" si="6"/>
        <v>#DIV/0!</v>
      </c>
      <c r="CL13" s="165" t="e">
        <f t="shared" si="6"/>
        <v>#DIV/0!</v>
      </c>
      <c r="CM13" s="165" t="e">
        <f t="shared" si="6"/>
        <v>#DIV/0!</v>
      </c>
      <c r="CN13" s="165" t="e">
        <f t="shared" si="6"/>
        <v>#DIV/0!</v>
      </c>
      <c r="CO13" s="165" t="e">
        <f t="shared" si="6"/>
        <v>#DIV/0!</v>
      </c>
      <c r="CP13" s="165" t="e">
        <f t="shared" si="6"/>
        <v>#DIV/0!</v>
      </c>
      <c r="CQ13" s="165" t="e">
        <f t="shared" si="6"/>
        <v>#DIV/0!</v>
      </c>
      <c r="CR13" s="165" t="e">
        <f t="shared" si="6"/>
        <v>#DIV/0!</v>
      </c>
      <c r="CS13" s="165" t="e">
        <f t="shared" si="6"/>
        <v>#DIV/0!</v>
      </c>
      <c r="CT13" s="165" t="e">
        <f t="shared" si="6"/>
        <v>#DIV/0!</v>
      </c>
      <c r="CU13" s="165" t="e">
        <f t="shared" si="6"/>
        <v>#DIV/0!</v>
      </c>
      <c r="CV13" s="165" t="e">
        <f t="shared" si="6"/>
        <v>#DIV/0!</v>
      </c>
      <c r="CW13" s="165" t="e">
        <f t="shared" si="6"/>
        <v>#DIV/0!</v>
      </c>
      <c r="CX13" s="165" t="e">
        <f t="shared" si="6"/>
        <v>#DIV/0!</v>
      </c>
      <c r="CY13" s="165" t="e">
        <f t="shared" si="6"/>
        <v>#DIV/0!</v>
      </c>
      <c r="CZ13" s="165" t="e">
        <f t="shared" si="6"/>
        <v>#DIV/0!</v>
      </c>
      <c r="DA13" s="165" t="e">
        <f t="shared" ref="DA13:DW13" si="7">IF(DA12=0,0,CZ13*(1+($B2/1200)))</f>
        <v>#DIV/0!</v>
      </c>
      <c r="DB13" s="165" t="e">
        <f t="shared" si="7"/>
        <v>#DIV/0!</v>
      </c>
      <c r="DC13" s="165" t="e">
        <f t="shared" si="7"/>
        <v>#DIV/0!</v>
      </c>
      <c r="DD13" s="165" t="e">
        <f t="shared" si="7"/>
        <v>#DIV/0!</v>
      </c>
      <c r="DE13" s="165" t="e">
        <f t="shared" si="7"/>
        <v>#DIV/0!</v>
      </c>
      <c r="DF13" s="165" t="e">
        <f t="shared" si="7"/>
        <v>#DIV/0!</v>
      </c>
      <c r="DG13" s="165" t="e">
        <f t="shared" si="7"/>
        <v>#DIV/0!</v>
      </c>
      <c r="DH13" s="165" t="e">
        <f t="shared" si="7"/>
        <v>#DIV/0!</v>
      </c>
      <c r="DI13" s="165" t="e">
        <f t="shared" si="7"/>
        <v>#DIV/0!</v>
      </c>
      <c r="DJ13" s="165" t="e">
        <f t="shared" si="7"/>
        <v>#DIV/0!</v>
      </c>
      <c r="DK13" s="165" t="e">
        <f t="shared" si="7"/>
        <v>#DIV/0!</v>
      </c>
      <c r="DL13" s="165" t="e">
        <f t="shared" si="7"/>
        <v>#DIV/0!</v>
      </c>
      <c r="DM13" s="165" t="e">
        <f t="shared" si="7"/>
        <v>#DIV/0!</v>
      </c>
      <c r="DN13" s="165" t="e">
        <f t="shared" si="7"/>
        <v>#DIV/0!</v>
      </c>
      <c r="DO13" s="165" t="e">
        <f t="shared" si="7"/>
        <v>#DIV/0!</v>
      </c>
      <c r="DP13" s="165" t="e">
        <f t="shared" si="7"/>
        <v>#DIV/0!</v>
      </c>
      <c r="DQ13" s="165" t="e">
        <f t="shared" si="7"/>
        <v>#DIV/0!</v>
      </c>
      <c r="DR13" s="165" t="e">
        <f t="shared" si="7"/>
        <v>#DIV/0!</v>
      </c>
      <c r="DS13" s="165" t="e">
        <f t="shared" si="7"/>
        <v>#DIV/0!</v>
      </c>
      <c r="DT13" s="165" t="e">
        <f t="shared" si="7"/>
        <v>#DIV/0!</v>
      </c>
      <c r="DU13" s="165" t="e">
        <f t="shared" si="7"/>
        <v>#DIV/0!</v>
      </c>
      <c r="DV13" s="165" t="e">
        <f t="shared" si="7"/>
        <v>#DIV/0!</v>
      </c>
      <c r="DW13" s="165" t="e">
        <f t="shared" si="7"/>
        <v>#DIV/0!</v>
      </c>
    </row>
    <row r="14" spans="1:127" hidden="1" x14ac:dyDescent="0.2">
      <c r="D14" s="427"/>
      <c r="E14" s="197"/>
      <c r="G14" s="165" t="s">
        <v>149</v>
      </c>
      <c r="H14" s="165" t="e">
        <f>(B2/1200)*B5</f>
        <v>#DIV/0!</v>
      </c>
      <c r="I14" s="165" t="e">
        <f t="shared" ref="I14:BT14" si="8">I12-I13</f>
        <v>#DIV/0!</v>
      </c>
      <c r="J14" s="165" t="e">
        <f t="shared" si="8"/>
        <v>#DIV/0!</v>
      </c>
      <c r="K14" s="165" t="e">
        <f t="shared" si="8"/>
        <v>#DIV/0!</v>
      </c>
      <c r="L14" s="165" t="e">
        <f t="shared" si="8"/>
        <v>#DIV/0!</v>
      </c>
      <c r="M14" s="165" t="e">
        <f t="shared" si="8"/>
        <v>#DIV/0!</v>
      </c>
      <c r="N14" s="165" t="e">
        <f t="shared" si="8"/>
        <v>#DIV/0!</v>
      </c>
      <c r="O14" s="165" t="e">
        <f t="shared" si="8"/>
        <v>#DIV/0!</v>
      </c>
      <c r="P14" s="165" t="e">
        <f t="shared" si="8"/>
        <v>#DIV/0!</v>
      </c>
      <c r="Q14" s="165" t="e">
        <f t="shared" si="8"/>
        <v>#DIV/0!</v>
      </c>
      <c r="R14" s="165" t="e">
        <f t="shared" si="8"/>
        <v>#DIV/0!</v>
      </c>
      <c r="S14" s="165" t="e">
        <f t="shared" si="8"/>
        <v>#DIV/0!</v>
      </c>
      <c r="T14" s="165" t="e">
        <f t="shared" si="8"/>
        <v>#DIV/0!</v>
      </c>
      <c r="U14" s="165" t="e">
        <f t="shared" si="8"/>
        <v>#DIV/0!</v>
      </c>
      <c r="V14" s="165" t="e">
        <f t="shared" si="8"/>
        <v>#DIV/0!</v>
      </c>
      <c r="W14" s="165" t="e">
        <f t="shared" si="8"/>
        <v>#DIV/0!</v>
      </c>
      <c r="X14" s="165" t="e">
        <f t="shared" si="8"/>
        <v>#DIV/0!</v>
      </c>
      <c r="Y14" s="165" t="e">
        <f t="shared" si="8"/>
        <v>#DIV/0!</v>
      </c>
      <c r="Z14" s="165" t="e">
        <f t="shared" si="8"/>
        <v>#DIV/0!</v>
      </c>
      <c r="AA14" s="165" t="e">
        <f t="shared" si="8"/>
        <v>#DIV/0!</v>
      </c>
      <c r="AB14" s="165" t="e">
        <f t="shared" si="8"/>
        <v>#DIV/0!</v>
      </c>
      <c r="AC14" s="165" t="e">
        <f t="shared" si="8"/>
        <v>#DIV/0!</v>
      </c>
      <c r="AD14" s="165" t="e">
        <f t="shared" si="8"/>
        <v>#DIV/0!</v>
      </c>
      <c r="AE14" s="165" t="e">
        <f t="shared" si="8"/>
        <v>#DIV/0!</v>
      </c>
      <c r="AF14" s="165" t="e">
        <f t="shared" si="8"/>
        <v>#DIV/0!</v>
      </c>
      <c r="AG14" s="165" t="e">
        <f t="shared" si="8"/>
        <v>#DIV/0!</v>
      </c>
      <c r="AH14" s="165" t="e">
        <f t="shared" si="8"/>
        <v>#DIV/0!</v>
      </c>
      <c r="AI14" s="165" t="e">
        <f t="shared" si="8"/>
        <v>#DIV/0!</v>
      </c>
      <c r="AJ14" s="165" t="e">
        <f t="shared" si="8"/>
        <v>#DIV/0!</v>
      </c>
      <c r="AK14" s="165" t="e">
        <f t="shared" si="8"/>
        <v>#DIV/0!</v>
      </c>
      <c r="AL14" s="165" t="e">
        <f t="shared" si="8"/>
        <v>#DIV/0!</v>
      </c>
      <c r="AM14" s="165" t="e">
        <f t="shared" si="8"/>
        <v>#DIV/0!</v>
      </c>
      <c r="AN14" s="165" t="e">
        <f t="shared" si="8"/>
        <v>#DIV/0!</v>
      </c>
      <c r="AO14" s="165" t="e">
        <f t="shared" si="8"/>
        <v>#DIV/0!</v>
      </c>
      <c r="AP14" s="165" t="e">
        <f t="shared" si="8"/>
        <v>#DIV/0!</v>
      </c>
      <c r="AQ14" s="165" t="e">
        <f t="shared" si="8"/>
        <v>#DIV/0!</v>
      </c>
      <c r="AR14" s="165" t="e">
        <f t="shared" si="8"/>
        <v>#DIV/0!</v>
      </c>
      <c r="AS14" s="165" t="e">
        <f t="shared" si="8"/>
        <v>#DIV/0!</v>
      </c>
      <c r="AT14" s="165" t="e">
        <f t="shared" si="8"/>
        <v>#DIV/0!</v>
      </c>
      <c r="AU14" s="165" t="e">
        <f t="shared" si="8"/>
        <v>#DIV/0!</v>
      </c>
      <c r="AV14" s="165" t="e">
        <f t="shared" si="8"/>
        <v>#DIV/0!</v>
      </c>
      <c r="AW14" s="165" t="e">
        <f t="shared" si="8"/>
        <v>#DIV/0!</v>
      </c>
      <c r="AX14" s="165" t="e">
        <f t="shared" si="8"/>
        <v>#DIV/0!</v>
      </c>
      <c r="AY14" s="165" t="e">
        <f t="shared" si="8"/>
        <v>#DIV/0!</v>
      </c>
      <c r="AZ14" s="165" t="e">
        <f t="shared" si="8"/>
        <v>#DIV/0!</v>
      </c>
      <c r="BA14" s="165" t="e">
        <f t="shared" si="8"/>
        <v>#DIV/0!</v>
      </c>
      <c r="BB14" s="165" t="e">
        <f t="shared" si="8"/>
        <v>#DIV/0!</v>
      </c>
      <c r="BC14" s="165" t="e">
        <f t="shared" si="8"/>
        <v>#DIV/0!</v>
      </c>
      <c r="BD14" s="165" t="e">
        <f t="shared" si="8"/>
        <v>#DIV/0!</v>
      </c>
      <c r="BE14" s="165" t="e">
        <f t="shared" si="8"/>
        <v>#DIV/0!</v>
      </c>
      <c r="BF14" s="165" t="e">
        <f t="shared" si="8"/>
        <v>#DIV/0!</v>
      </c>
      <c r="BG14" s="165" t="e">
        <f t="shared" si="8"/>
        <v>#DIV/0!</v>
      </c>
      <c r="BH14" s="165" t="e">
        <f t="shared" si="8"/>
        <v>#DIV/0!</v>
      </c>
      <c r="BI14" s="165" t="e">
        <f t="shared" si="8"/>
        <v>#DIV/0!</v>
      </c>
      <c r="BJ14" s="165" t="e">
        <f t="shared" si="8"/>
        <v>#DIV/0!</v>
      </c>
      <c r="BK14" s="165" t="e">
        <f t="shared" si="8"/>
        <v>#DIV/0!</v>
      </c>
      <c r="BL14" s="165" t="e">
        <f t="shared" si="8"/>
        <v>#DIV/0!</v>
      </c>
      <c r="BM14" s="165" t="e">
        <f t="shared" si="8"/>
        <v>#DIV/0!</v>
      </c>
      <c r="BN14" s="165" t="e">
        <f t="shared" si="8"/>
        <v>#DIV/0!</v>
      </c>
      <c r="BO14" s="165" t="e">
        <f t="shared" si="8"/>
        <v>#DIV/0!</v>
      </c>
      <c r="BP14" s="165" t="e">
        <f t="shared" si="8"/>
        <v>#DIV/0!</v>
      </c>
      <c r="BQ14" s="165" t="e">
        <f t="shared" si="8"/>
        <v>#DIV/0!</v>
      </c>
      <c r="BR14" s="165" t="e">
        <f t="shared" si="8"/>
        <v>#DIV/0!</v>
      </c>
      <c r="BS14" s="165" t="e">
        <f t="shared" si="8"/>
        <v>#DIV/0!</v>
      </c>
      <c r="BT14" s="165" t="e">
        <f t="shared" si="8"/>
        <v>#DIV/0!</v>
      </c>
      <c r="BU14" s="165" t="e">
        <f t="shared" ref="BU14:DW14" si="9">BU12-BU13</f>
        <v>#DIV/0!</v>
      </c>
      <c r="BV14" s="165" t="e">
        <f t="shared" si="9"/>
        <v>#DIV/0!</v>
      </c>
      <c r="BW14" s="165" t="e">
        <f t="shared" si="9"/>
        <v>#DIV/0!</v>
      </c>
      <c r="BX14" s="165" t="e">
        <f t="shared" si="9"/>
        <v>#DIV/0!</v>
      </c>
      <c r="BY14" s="165" t="e">
        <f t="shared" si="9"/>
        <v>#DIV/0!</v>
      </c>
      <c r="BZ14" s="165" t="e">
        <f t="shared" si="9"/>
        <v>#DIV/0!</v>
      </c>
      <c r="CA14" s="165" t="e">
        <f t="shared" si="9"/>
        <v>#DIV/0!</v>
      </c>
      <c r="CB14" s="165" t="e">
        <f t="shared" si="9"/>
        <v>#DIV/0!</v>
      </c>
      <c r="CC14" s="165" t="e">
        <f t="shared" si="9"/>
        <v>#DIV/0!</v>
      </c>
      <c r="CD14" s="165" t="e">
        <f t="shared" si="9"/>
        <v>#DIV/0!</v>
      </c>
      <c r="CE14" s="165" t="e">
        <f t="shared" si="9"/>
        <v>#DIV/0!</v>
      </c>
      <c r="CF14" s="165" t="e">
        <f t="shared" si="9"/>
        <v>#DIV/0!</v>
      </c>
      <c r="CG14" s="165" t="e">
        <f t="shared" si="9"/>
        <v>#DIV/0!</v>
      </c>
      <c r="CH14" s="165" t="e">
        <f t="shared" si="9"/>
        <v>#DIV/0!</v>
      </c>
      <c r="CI14" s="165" t="e">
        <f t="shared" si="9"/>
        <v>#DIV/0!</v>
      </c>
      <c r="CJ14" s="165" t="e">
        <f t="shared" si="9"/>
        <v>#DIV/0!</v>
      </c>
      <c r="CK14" s="165" t="e">
        <f t="shared" si="9"/>
        <v>#DIV/0!</v>
      </c>
      <c r="CL14" s="165" t="e">
        <f t="shared" si="9"/>
        <v>#DIV/0!</v>
      </c>
      <c r="CM14" s="165" t="e">
        <f t="shared" si="9"/>
        <v>#DIV/0!</v>
      </c>
      <c r="CN14" s="165" t="e">
        <f t="shared" si="9"/>
        <v>#DIV/0!</v>
      </c>
      <c r="CO14" s="165" t="e">
        <f t="shared" si="9"/>
        <v>#DIV/0!</v>
      </c>
      <c r="CP14" s="165" t="e">
        <f t="shared" si="9"/>
        <v>#DIV/0!</v>
      </c>
      <c r="CQ14" s="165" t="e">
        <f t="shared" si="9"/>
        <v>#DIV/0!</v>
      </c>
      <c r="CR14" s="165" t="e">
        <f t="shared" si="9"/>
        <v>#DIV/0!</v>
      </c>
      <c r="CS14" s="165" t="e">
        <f t="shared" si="9"/>
        <v>#DIV/0!</v>
      </c>
      <c r="CT14" s="165" t="e">
        <f t="shared" si="9"/>
        <v>#DIV/0!</v>
      </c>
      <c r="CU14" s="165" t="e">
        <f t="shared" si="9"/>
        <v>#DIV/0!</v>
      </c>
      <c r="CV14" s="165" t="e">
        <f t="shared" si="9"/>
        <v>#DIV/0!</v>
      </c>
      <c r="CW14" s="165" t="e">
        <f t="shared" si="9"/>
        <v>#DIV/0!</v>
      </c>
      <c r="CX14" s="165" t="e">
        <f t="shared" si="9"/>
        <v>#DIV/0!</v>
      </c>
      <c r="CY14" s="165" t="e">
        <f t="shared" si="9"/>
        <v>#DIV/0!</v>
      </c>
      <c r="CZ14" s="165" t="e">
        <f t="shared" si="9"/>
        <v>#DIV/0!</v>
      </c>
      <c r="DA14" s="165" t="e">
        <f t="shared" si="9"/>
        <v>#DIV/0!</v>
      </c>
      <c r="DB14" s="165" t="e">
        <f t="shared" si="9"/>
        <v>#DIV/0!</v>
      </c>
      <c r="DC14" s="165" t="e">
        <f t="shared" si="9"/>
        <v>#DIV/0!</v>
      </c>
      <c r="DD14" s="165" t="e">
        <f t="shared" si="9"/>
        <v>#DIV/0!</v>
      </c>
      <c r="DE14" s="165" t="e">
        <f t="shared" si="9"/>
        <v>#DIV/0!</v>
      </c>
      <c r="DF14" s="165" t="e">
        <f t="shared" si="9"/>
        <v>#DIV/0!</v>
      </c>
      <c r="DG14" s="165" t="e">
        <f t="shared" si="9"/>
        <v>#DIV/0!</v>
      </c>
      <c r="DH14" s="165" t="e">
        <f t="shared" si="9"/>
        <v>#DIV/0!</v>
      </c>
      <c r="DI14" s="165" t="e">
        <f t="shared" si="9"/>
        <v>#DIV/0!</v>
      </c>
      <c r="DJ14" s="165" t="e">
        <f t="shared" si="9"/>
        <v>#DIV/0!</v>
      </c>
      <c r="DK14" s="165" t="e">
        <f t="shared" si="9"/>
        <v>#DIV/0!</v>
      </c>
      <c r="DL14" s="165" t="e">
        <f t="shared" si="9"/>
        <v>#DIV/0!</v>
      </c>
      <c r="DM14" s="165" t="e">
        <f t="shared" si="9"/>
        <v>#DIV/0!</v>
      </c>
      <c r="DN14" s="165" t="e">
        <f t="shared" si="9"/>
        <v>#DIV/0!</v>
      </c>
      <c r="DO14" s="165" t="e">
        <f t="shared" si="9"/>
        <v>#DIV/0!</v>
      </c>
      <c r="DP14" s="165" t="e">
        <f t="shared" si="9"/>
        <v>#DIV/0!</v>
      </c>
      <c r="DQ14" s="165" t="e">
        <f t="shared" si="9"/>
        <v>#DIV/0!</v>
      </c>
      <c r="DR14" s="165" t="e">
        <f t="shared" si="9"/>
        <v>#DIV/0!</v>
      </c>
      <c r="DS14" s="165" t="e">
        <f t="shared" si="9"/>
        <v>#DIV/0!</v>
      </c>
      <c r="DT14" s="165" t="e">
        <f t="shared" si="9"/>
        <v>#DIV/0!</v>
      </c>
      <c r="DU14" s="165" t="e">
        <f t="shared" si="9"/>
        <v>#DIV/0!</v>
      </c>
      <c r="DV14" s="165" t="e">
        <f t="shared" si="9"/>
        <v>#DIV/0!</v>
      </c>
      <c r="DW14" s="165" t="e">
        <f t="shared" si="9"/>
        <v>#DIV/0!</v>
      </c>
    </row>
    <row r="15" spans="1:127" hidden="1" x14ac:dyDescent="0.2">
      <c r="D15" s="427"/>
      <c r="E15" s="197"/>
      <c r="G15" s="165" t="s">
        <v>173</v>
      </c>
      <c r="H15" s="165" t="e">
        <f>B5-H13</f>
        <v>#DIV/0!</v>
      </c>
      <c r="I15" s="165" t="e">
        <f>H15-I13</f>
        <v>#DIV/0!</v>
      </c>
      <c r="J15" s="165" t="e">
        <f>I15-J13</f>
        <v>#DIV/0!</v>
      </c>
      <c r="K15" s="165" t="e">
        <f t="shared" ref="K15:BV15" si="10">J15-K13</f>
        <v>#DIV/0!</v>
      </c>
      <c r="L15" s="165" t="e">
        <f>K15-L13</f>
        <v>#DIV/0!</v>
      </c>
      <c r="M15" s="165" t="e">
        <f t="shared" si="10"/>
        <v>#DIV/0!</v>
      </c>
      <c r="N15" s="165" t="e">
        <f t="shared" si="10"/>
        <v>#DIV/0!</v>
      </c>
      <c r="O15" s="165" t="e">
        <f t="shared" si="10"/>
        <v>#DIV/0!</v>
      </c>
      <c r="P15" s="165" t="e">
        <f t="shared" si="10"/>
        <v>#DIV/0!</v>
      </c>
      <c r="Q15" s="165" t="e">
        <f t="shared" si="10"/>
        <v>#DIV/0!</v>
      </c>
      <c r="R15" s="165" t="e">
        <f t="shared" si="10"/>
        <v>#DIV/0!</v>
      </c>
      <c r="S15" s="165" t="e">
        <f t="shared" si="10"/>
        <v>#DIV/0!</v>
      </c>
      <c r="T15" s="165" t="e">
        <f t="shared" si="10"/>
        <v>#DIV/0!</v>
      </c>
      <c r="U15" s="165" t="e">
        <f t="shared" si="10"/>
        <v>#DIV/0!</v>
      </c>
      <c r="V15" s="165" t="e">
        <f t="shared" si="10"/>
        <v>#DIV/0!</v>
      </c>
      <c r="W15" s="165" t="e">
        <f t="shared" si="10"/>
        <v>#DIV/0!</v>
      </c>
      <c r="X15" s="165" t="e">
        <f t="shared" si="10"/>
        <v>#DIV/0!</v>
      </c>
      <c r="Y15" s="165" t="e">
        <f t="shared" si="10"/>
        <v>#DIV/0!</v>
      </c>
      <c r="Z15" s="165" t="e">
        <f t="shared" si="10"/>
        <v>#DIV/0!</v>
      </c>
      <c r="AA15" s="165" t="e">
        <f t="shared" si="10"/>
        <v>#DIV/0!</v>
      </c>
      <c r="AB15" s="165" t="e">
        <f t="shared" si="10"/>
        <v>#DIV/0!</v>
      </c>
      <c r="AC15" s="165" t="e">
        <f t="shared" si="10"/>
        <v>#DIV/0!</v>
      </c>
      <c r="AD15" s="165" t="e">
        <f t="shared" si="10"/>
        <v>#DIV/0!</v>
      </c>
      <c r="AE15" s="165" t="e">
        <f t="shared" si="10"/>
        <v>#DIV/0!</v>
      </c>
      <c r="AF15" s="165" t="e">
        <f t="shared" si="10"/>
        <v>#DIV/0!</v>
      </c>
      <c r="AG15" s="165" t="e">
        <f t="shared" si="10"/>
        <v>#DIV/0!</v>
      </c>
      <c r="AH15" s="165" t="e">
        <f t="shared" si="10"/>
        <v>#DIV/0!</v>
      </c>
      <c r="AI15" s="165" t="e">
        <f t="shared" si="10"/>
        <v>#DIV/0!</v>
      </c>
      <c r="AJ15" s="165" t="e">
        <f t="shared" si="10"/>
        <v>#DIV/0!</v>
      </c>
      <c r="AK15" s="165" t="e">
        <f t="shared" si="10"/>
        <v>#DIV/0!</v>
      </c>
      <c r="AL15" s="165" t="e">
        <f t="shared" si="10"/>
        <v>#DIV/0!</v>
      </c>
      <c r="AM15" s="165" t="e">
        <f t="shared" si="10"/>
        <v>#DIV/0!</v>
      </c>
      <c r="AN15" s="165" t="e">
        <f t="shared" si="10"/>
        <v>#DIV/0!</v>
      </c>
      <c r="AO15" s="165" t="e">
        <f t="shared" si="10"/>
        <v>#DIV/0!</v>
      </c>
      <c r="AP15" s="165" t="e">
        <f t="shared" si="10"/>
        <v>#DIV/0!</v>
      </c>
      <c r="AQ15" s="165" t="e">
        <f t="shared" si="10"/>
        <v>#DIV/0!</v>
      </c>
      <c r="AR15" s="165" t="e">
        <f t="shared" si="10"/>
        <v>#DIV/0!</v>
      </c>
      <c r="AS15" s="165" t="e">
        <f t="shared" si="10"/>
        <v>#DIV/0!</v>
      </c>
      <c r="AT15" s="165" t="e">
        <f t="shared" si="10"/>
        <v>#DIV/0!</v>
      </c>
      <c r="AU15" s="165" t="e">
        <f t="shared" si="10"/>
        <v>#DIV/0!</v>
      </c>
      <c r="AV15" s="165" t="e">
        <f t="shared" si="10"/>
        <v>#DIV/0!</v>
      </c>
      <c r="AW15" s="165" t="e">
        <f t="shared" si="10"/>
        <v>#DIV/0!</v>
      </c>
      <c r="AX15" s="165" t="e">
        <f t="shared" si="10"/>
        <v>#DIV/0!</v>
      </c>
      <c r="AY15" s="165" t="e">
        <f t="shared" si="10"/>
        <v>#DIV/0!</v>
      </c>
      <c r="AZ15" s="165" t="e">
        <f t="shared" si="10"/>
        <v>#DIV/0!</v>
      </c>
      <c r="BA15" s="165" t="e">
        <f t="shared" si="10"/>
        <v>#DIV/0!</v>
      </c>
      <c r="BB15" s="165" t="e">
        <f t="shared" si="10"/>
        <v>#DIV/0!</v>
      </c>
      <c r="BC15" s="165" t="e">
        <f t="shared" si="10"/>
        <v>#DIV/0!</v>
      </c>
      <c r="BD15" s="165" t="e">
        <f t="shared" si="10"/>
        <v>#DIV/0!</v>
      </c>
      <c r="BE15" s="165" t="e">
        <f t="shared" si="10"/>
        <v>#DIV/0!</v>
      </c>
      <c r="BF15" s="165" t="e">
        <f t="shared" si="10"/>
        <v>#DIV/0!</v>
      </c>
      <c r="BG15" s="165" t="e">
        <f t="shared" si="10"/>
        <v>#DIV/0!</v>
      </c>
      <c r="BH15" s="165" t="e">
        <f t="shared" si="10"/>
        <v>#DIV/0!</v>
      </c>
      <c r="BI15" s="165" t="e">
        <f t="shared" si="10"/>
        <v>#DIV/0!</v>
      </c>
      <c r="BJ15" s="165" t="e">
        <f t="shared" si="10"/>
        <v>#DIV/0!</v>
      </c>
      <c r="BK15" s="165" t="e">
        <f t="shared" si="10"/>
        <v>#DIV/0!</v>
      </c>
      <c r="BL15" s="165" t="e">
        <f t="shared" si="10"/>
        <v>#DIV/0!</v>
      </c>
      <c r="BM15" s="165" t="e">
        <f t="shared" si="10"/>
        <v>#DIV/0!</v>
      </c>
      <c r="BN15" s="165" t="e">
        <f t="shared" si="10"/>
        <v>#DIV/0!</v>
      </c>
      <c r="BO15" s="165" t="e">
        <f t="shared" si="10"/>
        <v>#DIV/0!</v>
      </c>
      <c r="BP15" s="165" t="e">
        <f t="shared" si="10"/>
        <v>#DIV/0!</v>
      </c>
      <c r="BQ15" s="165" t="e">
        <f t="shared" si="10"/>
        <v>#DIV/0!</v>
      </c>
      <c r="BR15" s="165" t="e">
        <f t="shared" si="10"/>
        <v>#DIV/0!</v>
      </c>
      <c r="BS15" s="165" t="e">
        <f t="shared" si="10"/>
        <v>#DIV/0!</v>
      </c>
      <c r="BT15" s="165" t="e">
        <f t="shared" si="10"/>
        <v>#DIV/0!</v>
      </c>
      <c r="BU15" s="165" t="e">
        <f t="shared" si="10"/>
        <v>#DIV/0!</v>
      </c>
      <c r="BV15" s="165" t="e">
        <f t="shared" si="10"/>
        <v>#DIV/0!</v>
      </c>
      <c r="BW15" s="165" t="e">
        <f t="shared" ref="BW15:DW15" si="11">BV15-BW13</f>
        <v>#DIV/0!</v>
      </c>
      <c r="BX15" s="165" t="e">
        <f t="shared" si="11"/>
        <v>#DIV/0!</v>
      </c>
      <c r="BY15" s="165" t="e">
        <f t="shared" si="11"/>
        <v>#DIV/0!</v>
      </c>
      <c r="BZ15" s="165" t="e">
        <f t="shared" si="11"/>
        <v>#DIV/0!</v>
      </c>
      <c r="CA15" s="165" t="e">
        <f t="shared" si="11"/>
        <v>#DIV/0!</v>
      </c>
      <c r="CB15" s="165" t="e">
        <f t="shared" si="11"/>
        <v>#DIV/0!</v>
      </c>
      <c r="CC15" s="165" t="e">
        <f t="shared" si="11"/>
        <v>#DIV/0!</v>
      </c>
      <c r="CD15" s="165" t="e">
        <f t="shared" si="11"/>
        <v>#DIV/0!</v>
      </c>
      <c r="CE15" s="165" t="e">
        <f t="shared" si="11"/>
        <v>#DIV/0!</v>
      </c>
      <c r="CF15" s="165" t="e">
        <f t="shared" si="11"/>
        <v>#DIV/0!</v>
      </c>
      <c r="CG15" s="165" t="e">
        <f t="shared" si="11"/>
        <v>#DIV/0!</v>
      </c>
      <c r="CH15" s="165" t="e">
        <f t="shared" si="11"/>
        <v>#DIV/0!</v>
      </c>
      <c r="CI15" s="165" t="e">
        <f t="shared" si="11"/>
        <v>#DIV/0!</v>
      </c>
      <c r="CJ15" s="165" t="e">
        <f t="shared" si="11"/>
        <v>#DIV/0!</v>
      </c>
      <c r="CK15" s="165" t="e">
        <f t="shared" si="11"/>
        <v>#DIV/0!</v>
      </c>
      <c r="CL15" s="165" t="e">
        <f t="shared" si="11"/>
        <v>#DIV/0!</v>
      </c>
      <c r="CM15" s="165" t="e">
        <f t="shared" si="11"/>
        <v>#DIV/0!</v>
      </c>
      <c r="CN15" s="165" t="e">
        <f t="shared" si="11"/>
        <v>#DIV/0!</v>
      </c>
      <c r="CO15" s="165" t="e">
        <f t="shared" si="11"/>
        <v>#DIV/0!</v>
      </c>
      <c r="CP15" s="165" t="e">
        <f t="shared" si="11"/>
        <v>#DIV/0!</v>
      </c>
      <c r="CQ15" s="165" t="e">
        <f t="shared" si="11"/>
        <v>#DIV/0!</v>
      </c>
      <c r="CR15" s="165" t="e">
        <f t="shared" si="11"/>
        <v>#DIV/0!</v>
      </c>
      <c r="CS15" s="165" t="e">
        <f t="shared" si="11"/>
        <v>#DIV/0!</v>
      </c>
      <c r="CT15" s="165" t="e">
        <f t="shared" si="11"/>
        <v>#DIV/0!</v>
      </c>
      <c r="CU15" s="165" t="e">
        <f t="shared" si="11"/>
        <v>#DIV/0!</v>
      </c>
      <c r="CV15" s="165" t="e">
        <f t="shared" si="11"/>
        <v>#DIV/0!</v>
      </c>
      <c r="CW15" s="165" t="e">
        <f t="shared" si="11"/>
        <v>#DIV/0!</v>
      </c>
      <c r="CX15" s="165" t="e">
        <f t="shared" si="11"/>
        <v>#DIV/0!</v>
      </c>
      <c r="CY15" s="165" t="e">
        <f t="shared" si="11"/>
        <v>#DIV/0!</v>
      </c>
      <c r="CZ15" s="165" t="e">
        <f t="shared" si="11"/>
        <v>#DIV/0!</v>
      </c>
      <c r="DA15" s="165" t="e">
        <f t="shared" si="11"/>
        <v>#DIV/0!</v>
      </c>
      <c r="DB15" s="165" t="e">
        <f t="shared" si="11"/>
        <v>#DIV/0!</v>
      </c>
      <c r="DC15" s="165" t="e">
        <f t="shared" si="11"/>
        <v>#DIV/0!</v>
      </c>
      <c r="DD15" s="165" t="e">
        <f t="shared" si="11"/>
        <v>#DIV/0!</v>
      </c>
      <c r="DE15" s="165" t="e">
        <f t="shared" si="11"/>
        <v>#DIV/0!</v>
      </c>
      <c r="DF15" s="165" t="e">
        <f t="shared" si="11"/>
        <v>#DIV/0!</v>
      </c>
      <c r="DG15" s="165" t="e">
        <f t="shared" si="11"/>
        <v>#DIV/0!</v>
      </c>
      <c r="DH15" s="165" t="e">
        <f t="shared" si="11"/>
        <v>#DIV/0!</v>
      </c>
      <c r="DI15" s="165" t="e">
        <f t="shared" si="11"/>
        <v>#DIV/0!</v>
      </c>
      <c r="DJ15" s="165" t="e">
        <f t="shared" si="11"/>
        <v>#DIV/0!</v>
      </c>
      <c r="DK15" s="165" t="e">
        <f t="shared" si="11"/>
        <v>#DIV/0!</v>
      </c>
      <c r="DL15" s="165" t="e">
        <f t="shared" si="11"/>
        <v>#DIV/0!</v>
      </c>
      <c r="DM15" s="165" t="e">
        <f t="shared" si="11"/>
        <v>#DIV/0!</v>
      </c>
      <c r="DN15" s="165" t="e">
        <f t="shared" si="11"/>
        <v>#DIV/0!</v>
      </c>
      <c r="DO15" s="165" t="e">
        <f t="shared" si="11"/>
        <v>#DIV/0!</v>
      </c>
      <c r="DP15" s="165" t="e">
        <f t="shared" si="11"/>
        <v>#DIV/0!</v>
      </c>
      <c r="DQ15" s="165" t="e">
        <f t="shared" si="11"/>
        <v>#DIV/0!</v>
      </c>
      <c r="DR15" s="165" t="e">
        <f t="shared" si="11"/>
        <v>#DIV/0!</v>
      </c>
      <c r="DS15" s="165" t="e">
        <f t="shared" si="11"/>
        <v>#DIV/0!</v>
      </c>
      <c r="DT15" s="165" t="e">
        <f t="shared" si="11"/>
        <v>#DIV/0!</v>
      </c>
      <c r="DU15" s="165" t="e">
        <f t="shared" si="11"/>
        <v>#DIV/0!</v>
      </c>
      <c r="DV15" s="165" t="e">
        <f t="shared" si="11"/>
        <v>#DIV/0!</v>
      </c>
      <c r="DW15" s="165" t="e">
        <f t="shared" si="11"/>
        <v>#DIV/0!</v>
      </c>
    </row>
    <row r="16" spans="1:127" ht="9.75" customHeight="1" x14ac:dyDescent="0.2">
      <c r="D16" s="427"/>
      <c r="E16" s="197"/>
    </row>
    <row r="17" spans="1:11" s="312" customFormat="1" x14ac:dyDescent="0.2">
      <c r="B17" s="313" t="s">
        <v>27</v>
      </c>
      <c r="C17" s="313" t="s">
        <v>28</v>
      </c>
      <c r="D17" s="425" t="s">
        <v>128</v>
      </c>
      <c r="E17" s="313" t="s">
        <v>30</v>
      </c>
      <c r="F17" s="313" t="s">
        <v>38</v>
      </c>
      <c r="G17" s="313" t="s">
        <v>39</v>
      </c>
      <c r="H17" s="313" t="s">
        <v>40</v>
      </c>
      <c r="I17" s="313" t="s">
        <v>41</v>
      </c>
      <c r="J17" s="313" t="s">
        <v>130</v>
      </c>
      <c r="K17" s="313" t="s">
        <v>131</v>
      </c>
    </row>
    <row r="18" spans="1:11" s="302" customFormat="1" x14ac:dyDescent="0.2">
      <c r="A18" s="301" t="s">
        <v>153</v>
      </c>
      <c r="B18" s="302" t="e">
        <f>SUM(H12:S12)</f>
        <v>#DIV/0!</v>
      </c>
      <c r="C18" s="302" t="e">
        <f>SUM(T12:AE12)</f>
        <v>#DIV/0!</v>
      </c>
      <c r="D18" s="302" t="e">
        <f>SUM(AF12:AQ12)</f>
        <v>#DIV/0!</v>
      </c>
      <c r="E18" s="302" t="e">
        <f>SUM(AR12:BC12)</f>
        <v>#DIV/0!</v>
      </c>
      <c r="F18" s="302" t="e">
        <f>SUM(BD12:BO12)</f>
        <v>#DIV/0!</v>
      </c>
      <c r="G18" s="302" t="e">
        <f>SUM(BP12:CA12)</f>
        <v>#DIV/0!</v>
      </c>
      <c r="H18" s="302" t="e">
        <f>SUM(CB12:CM12)</f>
        <v>#DIV/0!</v>
      </c>
      <c r="I18" s="302" t="e">
        <f>SUM(CN12:CY12)</f>
        <v>#DIV/0!</v>
      </c>
      <c r="J18" s="302" t="e">
        <f>SUM(CZ12:DK12)</f>
        <v>#DIV/0!</v>
      </c>
      <c r="K18" s="302" t="e">
        <f>SUM(DL12:DW12)</f>
        <v>#DIV/0!</v>
      </c>
    </row>
    <row r="19" spans="1:11" s="302" customFormat="1" x14ac:dyDescent="0.2">
      <c r="A19" s="301" t="s">
        <v>174</v>
      </c>
      <c r="B19" s="302" t="e">
        <f>SUM(H13:S13)</f>
        <v>#DIV/0!</v>
      </c>
      <c r="C19" s="302" t="e">
        <f>SUM(T13:AE13)</f>
        <v>#DIV/0!</v>
      </c>
      <c r="D19" s="302" t="e">
        <f>SUM(AF13:AQ13)</f>
        <v>#DIV/0!</v>
      </c>
      <c r="E19" s="302" t="e">
        <f>SUM(AR13:BC13)</f>
        <v>#DIV/0!</v>
      </c>
      <c r="F19" s="302" t="e">
        <f>SUM(BD13:BO13)</f>
        <v>#DIV/0!</v>
      </c>
      <c r="G19" s="302" t="e">
        <f>SUM(BP13:CA13)</f>
        <v>#DIV/0!</v>
      </c>
      <c r="H19" s="302" t="e">
        <f>SUM(CB13:CM13)</f>
        <v>#DIV/0!</v>
      </c>
      <c r="I19" s="302" t="e">
        <f>SUM(CN13:CY13)</f>
        <v>#DIV/0!</v>
      </c>
      <c r="J19" s="302" t="e">
        <f>SUM(CZ13:DK13)</f>
        <v>#DIV/0!</v>
      </c>
      <c r="K19" s="302" t="e">
        <f>SUM(DL13:DW13)</f>
        <v>#DIV/0!</v>
      </c>
    </row>
    <row r="20" spans="1:11" s="302" customFormat="1" x14ac:dyDescent="0.2">
      <c r="A20" s="301" t="s">
        <v>178</v>
      </c>
      <c r="B20" s="302" t="e">
        <f>SUM(H14:S14)</f>
        <v>#DIV/0!</v>
      </c>
      <c r="C20" s="302" t="e">
        <f>SUM(T14:AE14)</f>
        <v>#DIV/0!</v>
      </c>
      <c r="D20" s="302" t="e">
        <f>SUM(AF14:AQ14)</f>
        <v>#DIV/0!</v>
      </c>
      <c r="E20" s="302" t="e">
        <f>SUM(AR14:BC14)</f>
        <v>#DIV/0!</v>
      </c>
      <c r="F20" s="302" t="e">
        <f>SUM(BD14:BO14)</f>
        <v>#DIV/0!</v>
      </c>
      <c r="G20" s="302" t="e">
        <f>SUM(BP14:CA14)</f>
        <v>#DIV/0!</v>
      </c>
      <c r="H20" s="302" t="e">
        <f>SUM(CB14:CM14)</f>
        <v>#DIV/0!</v>
      </c>
      <c r="I20" s="302" t="e">
        <f>SUM(CN14:CY14)</f>
        <v>#DIV/0!</v>
      </c>
      <c r="J20" s="302" t="e">
        <f>SUM(CZ14:DK14)</f>
        <v>#DIV/0!</v>
      </c>
      <c r="K20" s="302" t="e">
        <f>SUM(DL14:DW14)</f>
        <v>#DIV/0!</v>
      </c>
    </row>
    <row r="21" spans="1:11" s="302" customFormat="1" x14ac:dyDescent="0.2">
      <c r="A21" s="422" t="s">
        <v>152</v>
      </c>
      <c r="B21" s="423" t="e">
        <f>B5-B19</f>
        <v>#DIV/0!</v>
      </c>
      <c r="C21" s="423" t="e">
        <f>B21-C19</f>
        <v>#DIV/0!</v>
      </c>
      <c r="D21" s="423" t="e">
        <f t="shared" ref="D21:K21" si="12">C21-D19</f>
        <v>#DIV/0!</v>
      </c>
      <c r="E21" s="302" t="e">
        <f t="shared" si="12"/>
        <v>#DIV/0!</v>
      </c>
      <c r="F21" s="302" t="e">
        <f t="shared" si="12"/>
        <v>#DIV/0!</v>
      </c>
      <c r="G21" s="302" t="e">
        <f t="shared" si="12"/>
        <v>#DIV/0!</v>
      </c>
      <c r="H21" s="302" t="e">
        <f t="shared" si="12"/>
        <v>#DIV/0!</v>
      </c>
      <c r="I21" s="302" t="e">
        <f t="shared" si="12"/>
        <v>#DIV/0!</v>
      </c>
      <c r="J21" s="302" t="e">
        <f t="shared" si="12"/>
        <v>#DIV/0!</v>
      </c>
      <c r="K21" s="302" t="e">
        <f t="shared" si="12"/>
        <v>#DIV/0!</v>
      </c>
    </row>
    <row r="22" spans="1:11" x14ac:dyDescent="0.2">
      <c r="A22" s="424"/>
      <c r="B22" s="424"/>
      <c r="C22" s="424"/>
      <c r="D22" s="424"/>
      <c r="E22" s="197"/>
    </row>
    <row r="23" spans="1:11" x14ac:dyDescent="0.2">
      <c r="A23" s="424"/>
      <c r="B23" s="424"/>
      <c r="C23" s="424"/>
      <c r="D23" s="424"/>
      <c r="E23" s="197"/>
    </row>
    <row r="24" spans="1:11" x14ac:dyDescent="0.2">
      <c r="A24" s="424"/>
      <c r="B24" s="424"/>
      <c r="C24" s="424"/>
      <c r="D24" s="424"/>
      <c r="E24" s="197"/>
    </row>
    <row r="25" spans="1:11" x14ac:dyDescent="0.2">
      <c r="A25" s="424"/>
      <c r="B25" s="424"/>
      <c r="C25" s="424"/>
      <c r="D25" s="424"/>
      <c r="E25" s="197"/>
    </row>
    <row r="26" spans="1:11" hidden="1" x14ac:dyDescent="0.2">
      <c r="A26" s="193"/>
      <c r="B26" s="193"/>
      <c r="C26" s="193"/>
      <c r="D26" s="193"/>
    </row>
  </sheetData>
  <phoneticPr fontId="3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4"/>
  <sheetViews>
    <sheetView rightToLeft="1" zoomScale="150" zoomScaleNormal="150" zoomScaleSheetLayoutView="150" workbookViewId="0">
      <selection sqref="A1:G1"/>
    </sheetView>
  </sheetViews>
  <sheetFormatPr defaultRowHeight="15.75" zeroHeight="1" x14ac:dyDescent="0.4"/>
  <cols>
    <col min="1" max="1" width="41.42578125" style="3" customWidth="1"/>
    <col min="2" max="2" width="18.85546875" style="3" customWidth="1"/>
    <col min="3" max="3" width="18.28515625" style="3" customWidth="1"/>
    <col min="4" max="4" width="17" style="3" customWidth="1"/>
    <col min="5" max="5" width="18.7109375" style="3" customWidth="1"/>
    <col min="6" max="6" width="18.7109375" style="1" customWidth="1"/>
    <col min="7" max="7" width="18.28515625" style="2" bestFit="1" customWidth="1"/>
    <col min="8" max="11" width="19.140625" style="3" bestFit="1" customWidth="1"/>
    <col min="12" max="12" width="14" style="3" hidden="1" customWidth="1"/>
    <col min="13" max="256" width="0" style="3" hidden="1" customWidth="1"/>
    <col min="257" max="16384" width="9.140625" style="3"/>
  </cols>
  <sheetData>
    <row r="1" spans="1:12" s="123" customFormat="1" ht="21.75" x14ac:dyDescent="0.4">
      <c r="A1" s="384" t="s">
        <v>140</v>
      </c>
      <c r="B1" s="384"/>
      <c r="C1" s="384"/>
      <c r="D1" s="384"/>
      <c r="E1" s="384"/>
      <c r="F1" s="384"/>
      <c r="G1" s="384"/>
      <c r="H1" s="125"/>
      <c r="I1" s="125"/>
      <c r="J1" s="125"/>
      <c r="K1" s="125"/>
      <c r="L1" s="430"/>
    </row>
    <row r="2" spans="1:12" s="208" customFormat="1" ht="21.75" x14ac:dyDescent="0.2">
      <c r="A2" s="206" t="s">
        <v>166</v>
      </c>
      <c r="B2" s="207" t="s">
        <v>27</v>
      </c>
      <c r="C2" s="207" t="s">
        <v>28</v>
      </c>
      <c r="D2" s="207" t="s">
        <v>128</v>
      </c>
      <c r="E2" s="207" t="s">
        <v>30</v>
      </c>
      <c r="F2" s="207" t="s">
        <v>38</v>
      </c>
      <c r="G2" s="207" t="s">
        <v>39</v>
      </c>
      <c r="H2" s="207" t="s">
        <v>40</v>
      </c>
      <c r="I2" s="207" t="s">
        <v>41</v>
      </c>
      <c r="J2" s="207" t="s">
        <v>130</v>
      </c>
      <c r="K2" s="207" t="s">
        <v>131</v>
      </c>
      <c r="L2" s="431"/>
    </row>
    <row r="3" spans="1:12" s="226" customFormat="1" ht="18" x14ac:dyDescent="0.4">
      <c r="A3" s="224" t="s">
        <v>203</v>
      </c>
      <c r="B3" s="225">
        <f>'ضرایب فروش و تبلیغات'!F2</f>
        <v>0</v>
      </c>
      <c r="C3" s="225">
        <f>'ضرایب فروش و تبلیغات'!F3</f>
        <v>0</v>
      </c>
      <c r="D3" s="225">
        <f>'ضرایب فروش و تبلیغات'!F4</f>
        <v>0</v>
      </c>
      <c r="E3" s="225">
        <f>'ضرایب فروش و تبلیغات'!F5</f>
        <v>0</v>
      </c>
      <c r="F3" s="225">
        <f>'ضرایب فروش و تبلیغات'!F6</f>
        <v>0</v>
      </c>
      <c r="G3" s="225">
        <f>'ضرایب فروش و تبلیغات'!F7</f>
        <v>0</v>
      </c>
      <c r="H3" s="225">
        <f>'ضرایب فروش و تبلیغات'!F8</f>
        <v>0</v>
      </c>
      <c r="I3" s="225">
        <f>'ضرایب فروش و تبلیغات'!F9</f>
        <v>0</v>
      </c>
      <c r="J3" s="225">
        <f>'ضرایب فروش و تبلیغات'!F10</f>
        <v>0</v>
      </c>
      <c r="K3" s="225">
        <f>'ضرایب فروش و تبلیغات'!F11</f>
        <v>0</v>
      </c>
      <c r="L3" s="432"/>
    </row>
    <row r="4" spans="1:12" s="211" customFormat="1" ht="22.5" customHeight="1" x14ac:dyDescent="0.2">
      <c r="A4" s="209" t="s">
        <v>1</v>
      </c>
      <c r="B4" s="210">
        <f>SUM(B3:B3)</f>
        <v>0</v>
      </c>
      <c r="C4" s="210">
        <f>SUM(C3:C3)</f>
        <v>0</v>
      </c>
      <c r="D4" s="210">
        <f>SUM(D3:D3)</f>
        <v>0</v>
      </c>
      <c r="E4" s="210">
        <f>SUM(E3:E3)</f>
        <v>0</v>
      </c>
      <c r="F4" s="210">
        <f t="shared" ref="F4:K4" si="0">SUM(F3:F3)</f>
        <v>0</v>
      </c>
      <c r="G4" s="210">
        <f t="shared" si="0"/>
        <v>0</v>
      </c>
      <c r="H4" s="210">
        <f t="shared" si="0"/>
        <v>0</v>
      </c>
      <c r="I4" s="210">
        <f t="shared" si="0"/>
        <v>0</v>
      </c>
      <c r="J4" s="210">
        <f t="shared" si="0"/>
        <v>0</v>
      </c>
      <c r="K4" s="210">
        <f t="shared" si="0"/>
        <v>0</v>
      </c>
      <c r="L4" s="433">
        <f>SUM(B4:E4)</f>
        <v>0</v>
      </c>
    </row>
    <row r="5" spans="1:12" ht="11.25" customHeight="1" x14ac:dyDescent="0.4">
      <c r="A5" s="4"/>
      <c r="B5" s="5"/>
      <c r="C5" s="5"/>
      <c r="D5" s="5"/>
      <c r="E5" s="5"/>
      <c r="L5" s="429"/>
    </row>
    <row r="6" spans="1:12" s="122" customFormat="1" ht="27.75" customHeight="1" x14ac:dyDescent="0.4">
      <c r="A6" s="385" t="s">
        <v>31</v>
      </c>
      <c r="B6" s="385"/>
      <c r="C6" s="385"/>
      <c r="D6" s="385"/>
      <c r="E6" s="385"/>
      <c r="F6" s="385"/>
      <c r="G6" s="385"/>
      <c r="H6" s="124"/>
      <c r="I6" s="124"/>
      <c r="J6" s="124"/>
      <c r="K6" s="124"/>
      <c r="L6" s="429"/>
    </row>
    <row r="7" spans="1:12" s="200" customFormat="1" ht="19.5" x14ac:dyDescent="0.4">
      <c r="A7" s="212" t="s">
        <v>117</v>
      </c>
      <c r="B7" s="213" t="s">
        <v>27</v>
      </c>
      <c r="C7" s="213" t="s">
        <v>28</v>
      </c>
      <c r="D7" s="213" t="s">
        <v>29</v>
      </c>
      <c r="E7" s="213" t="s">
        <v>30</v>
      </c>
      <c r="F7" s="213" t="s">
        <v>38</v>
      </c>
      <c r="G7" s="213" t="s">
        <v>39</v>
      </c>
      <c r="H7" s="213" t="s">
        <v>40</v>
      </c>
      <c r="I7" s="213" t="s">
        <v>41</v>
      </c>
      <c r="J7" s="213" t="s">
        <v>130</v>
      </c>
      <c r="K7" s="213" t="s">
        <v>131</v>
      </c>
      <c r="L7" s="434"/>
    </row>
    <row r="8" spans="1:12" s="199" customFormat="1" ht="16.5" hidden="1" customHeight="1" thickTop="1" x14ac:dyDescent="0.4">
      <c r="A8" s="204" t="s">
        <v>32</v>
      </c>
      <c r="B8" s="205">
        <f>'سرمايه گذاري ثابت و استهلاک آن'!H22</f>
        <v>0</v>
      </c>
      <c r="C8" s="205">
        <f>'سرمايه گذاري ثابت و استهلاک آن'!J22</f>
        <v>0</v>
      </c>
      <c r="D8" s="205">
        <f>'سرمايه گذاري ثابت و استهلاک آن'!L18</f>
        <v>0</v>
      </c>
      <c r="E8" s="205">
        <f>'سرمايه گذاري ثابت و استهلاک آن'!N22</f>
        <v>0</v>
      </c>
      <c r="F8" s="205">
        <f>'سرمايه گذاري ثابت و استهلاک آن'!P22</f>
        <v>0</v>
      </c>
      <c r="G8" s="205">
        <f>'سرمايه گذاري ثابت و استهلاک آن'!R22</f>
        <v>0</v>
      </c>
      <c r="H8" s="205">
        <f>'سرمايه گذاري ثابت و استهلاک آن'!T22</f>
        <v>0</v>
      </c>
      <c r="I8" s="205">
        <f>'سرمايه گذاري ثابت و استهلاک آن'!V22</f>
        <v>0</v>
      </c>
      <c r="J8" s="205">
        <f>'سرمايه گذاري ثابت و استهلاک آن'!X22</f>
        <v>0</v>
      </c>
      <c r="K8" s="205">
        <f>'سرمايه گذاري ثابت و استهلاک آن'!Z22</f>
        <v>0</v>
      </c>
      <c r="L8" s="435">
        <f>'سرمايه گذاري ثابت و استهلاک آن'!O18</f>
        <v>0</v>
      </c>
    </row>
    <row r="9" spans="1:12" s="199" customFormat="1" ht="16.5" hidden="1" customHeight="1" x14ac:dyDescent="0.4">
      <c r="A9" s="204" t="s">
        <v>21</v>
      </c>
      <c r="B9" s="205">
        <f>'سرمايه گذاري ثابت و استهلاک آن'!H47</f>
        <v>0</v>
      </c>
      <c r="C9" s="205">
        <f>'سرمايه گذاري ثابت و استهلاک آن'!J47</f>
        <v>0</v>
      </c>
      <c r="D9" s="205">
        <f>'سرمايه گذاري ثابت و استهلاک آن'!L47</f>
        <v>0</v>
      </c>
      <c r="E9" s="205">
        <f>'سرمايه گذاري ثابت و استهلاک آن'!N47</f>
        <v>0</v>
      </c>
      <c r="F9" s="205">
        <f>'سرمايه گذاري ثابت و استهلاک آن'!P47</f>
        <v>0</v>
      </c>
      <c r="G9" s="205">
        <f>'سرمايه گذاري ثابت و استهلاک آن'!R47</f>
        <v>0</v>
      </c>
      <c r="H9" s="205">
        <f>'سرمايه گذاري ثابت و استهلاک آن'!T47</f>
        <v>0</v>
      </c>
      <c r="I9" s="205">
        <f>'سرمايه گذاري ثابت و استهلاک آن'!V47</f>
        <v>0</v>
      </c>
      <c r="J9" s="205">
        <f>'سرمايه گذاري ثابت و استهلاک آن'!X47</f>
        <v>0</v>
      </c>
      <c r="K9" s="205">
        <f>'سرمايه گذاري ثابت و استهلاک آن'!Z47</f>
        <v>0</v>
      </c>
      <c r="L9" s="432"/>
    </row>
    <row r="10" spans="1:12" s="199" customFormat="1" ht="16.5" hidden="1" customHeight="1" x14ac:dyDescent="0.4">
      <c r="A10" s="204" t="s">
        <v>44</v>
      </c>
      <c r="B10" s="205">
        <f>'سرمايه گذاري ثابت و استهلاک آن'!H53</f>
        <v>0</v>
      </c>
      <c r="C10" s="205">
        <f>'سرمايه گذاري ثابت و استهلاک آن'!J53</f>
        <v>0</v>
      </c>
      <c r="D10" s="205">
        <f>'سرمايه گذاري ثابت و استهلاک آن'!L53</f>
        <v>0</v>
      </c>
      <c r="E10" s="205">
        <f>'سرمايه گذاري ثابت و استهلاک آن'!N53</f>
        <v>0</v>
      </c>
      <c r="F10" s="205">
        <f>'سرمايه گذاري ثابت و استهلاک آن'!P53</f>
        <v>0</v>
      </c>
      <c r="G10" s="205">
        <f>'سرمايه گذاري ثابت و استهلاک آن'!R53</f>
        <v>0</v>
      </c>
      <c r="H10" s="205">
        <f>'سرمايه گذاري ثابت و استهلاک آن'!T53</f>
        <v>0</v>
      </c>
      <c r="I10" s="205">
        <f>'سرمايه گذاري ثابت و استهلاک آن'!V53</f>
        <v>0</v>
      </c>
      <c r="J10" s="205">
        <f>'سرمايه گذاري ثابت و استهلاک آن'!X53</f>
        <v>0</v>
      </c>
      <c r="K10" s="205">
        <f>'سرمايه گذاري ثابت و استهلاک آن'!Z53</f>
        <v>0</v>
      </c>
      <c r="L10" s="435">
        <f>'سرمايه گذاري ثابت و استهلاک آن'!O53</f>
        <v>0</v>
      </c>
    </row>
    <row r="11" spans="1:12" s="199" customFormat="1" ht="16.5" hidden="1" customHeight="1" thickBot="1" x14ac:dyDescent="0.45">
      <c r="A11" s="203" t="s">
        <v>95</v>
      </c>
      <c r="B11" s="205">
        <f>'سرمايه گذاري ثابت و استهلاک آن'!H36</f>
        <v>0</v>
      </c>
      <c r="C11" s="205">
        <f>'سرمايه گذاري ثابت و استهلاک آن'!J36</f>
        <v>0</v>
      </c>
      <c r="D11" s="205">
        <f>'سرمايه گذاري ثابت و استهلاک آن'!L36</f>
        <v>0</v>
      </c>
      <c r="E11" s="205">
        <f>'سرمايه گذاري ثابت و استهلاک آن'!N36</f>
        <v>0</v>
      </c>
      <c r="F11" s="205">
        <f>'سرمايه گذاري ثابت و استهلاک آن'!P36</f>
        <v>0</v>
      </c>
      <c r="G11" s="205">
        <f>'سرمايه گذاري ثابت و استهلاک آن'!R36</f>
        <v>0</v>
      </c>
      <c r="H11" s="205">
        <f>'سرمايه گذاري ثابت و استهلاک آن'!T36</f>
        <v>0</v>
      </c>
      <c r="I11" s="205">
        <f>'سرمايه گذاري ثابت و استهلاک آن'!V36</f>
        <v>0</v>
      </c>
      <c r="J11" s="205">
        <f>'سرمايه گذاري ثابت و استهلاک آن'!X36</f>
        <v>0</v>
      </c>
      <c r="K11" s="205">
        <f>'سرمايه گذاري ثابت و استهلاک آن'!Z36</f>
        <v>0</v>
      </c>
      <c r="L11" s="432"/>
    </row>
    <row r="12" spans="1:12" s="229" customFormat="1" ht="18" x14ac:dyDescent="0.4">
      <c r="A12" s="227" t="s">
        <v>119</v>
      </c>
      <c r="B12" s="228">
        <f>'هزینه های جاری'!E5</f>
        <v>0</v>
      </c>
      <c r="C12" s="228">
        <f>'هزینه های جاری'!F5</f>
        <v>0</v>
      </c>
      <c r="D12" s="228">
        <f>'هزینه های جاری'!G5</f>
        <v>0</v>
      </c>
      <c r="E12" s="228">
        <f>'هزینه های جاری'!H5</f>
        <v>0</v>
      </c>
      <c r="F12" s="228">
        <f>'هزینه های جاری'!I5</f>
        <v>0</v>
      </c>
      <c r="G12" s="228">
        <f>'هزینه های جاری'!J5</f>
        <v>0</v>
      </c>
      <c r="H12" s="228">
        <f>'هزینه های جاری'!K5</f>
        <v>0</v>
      </c>
      <c r="I12" s="228">
        <f>'هزینه های جاری'!L5</f>
        <v>0</v>
      </c>
      <c r="J12" s="228">
        <f>'هزینه های جاری'!M5</f>
        <v>0</v>
      </c>
      <c r="K12" s="228">
        <f>'هزینه های جاری'!N5</f>
        <v>0</v>
      </c>
      <c r="L12" s="432"/>
    </row>
    <row r="13" spans="1:12" s="229" customFormat="1" ht="18" x14ac:dyDescent="0.4">
      <c r="A13" s="227" t="s">
        <v>159</v>
      </c>
      <c r="B13" s="228">
        <f>'هزینه های جاری'!E6</f>
        <v>0</v>
      </c>
      <c r="C13" s="228">
        <f>'هزینه های جاری'!F6</f>
        <v>0</v>
      </c>
      <c r="D13" s="228">
        <f>'هزینه های جاری'!G6</f>
        <v>0</v>
      </c>
      <c r="E13" s="228">
        <f>'هزینه های جاری'!H6</f>
        <v>0</v>
      </c>
      <c r="F13" s="228">
        <f>'هزینه های جاری'!I6</f>
        <v>0</v>
      </c>
      <c r="G13" s="228">
        <f>'هزینه های جاری'!J6</f>
        <v>0</v>
      </c>
      <c r="H13" s="228">
        <f>'هزینه های جاری'!K6</f>
        <v>0</v>
      </c>
      <c r="I13" s="228">
        <f>'هزینه های جاری'!L6</f>
        <v>0</v>
      </c>
      <c r="J13" s="228">
        <f>'هزینه های جاری'!M6</f>
        <v>0</v>
      </c>
      <c r="K13" s="228">
        <f>'هزینه های جاری'!N6</f>
        <v>0</v>
      </c>
      <c r="L13" s="432"/>
    </row>
    <row r="14" spans="1:12" s="229" customFormat="1" ht="18" x14ac:dyDescent="0.4">
      <c r="A14" s="227" t="s">
        <v>160</v>
      </c>
      <c r="B14" s="228">
        <f>SUM('هزینه های جاری'!E8:E11)</f>
        <v>0</v>
      </c>
      <c r="C14" s="228">
        <f>SUM('هزینه های جاری'!F8:F11)</f>
        <v>0</v>
      </c>
      <c r="D14" s="228">
        <f>SUM('هزینه های جاری'!G8:G11)</f>
        <v>0</v>
      </c>
      <c r="E14" s="228">
        <f>SUM('هزینه های جاری'!H8:H11)</f>
        <v>0</v>
      </c>
      <c r="F14" s="228">
        <f>SUM('هزینه های جاری'!I8:I11)</f>
        <v>0</v>
      </c>
      <c r="G14" s="228">
        <f>SUM('هزینه های جاری'!J8:J11)</f>
        <v>0</v>
      </c>
      <c r="H14" s="228">
        <f>SUM('هزینه های جاری'!K8:K11)</f>
        <v>0</v>
      </c>
      <c r="I14" s="228">
        <f>SUM('هزینه های جاری'!L8:L11)</f>
        <v>0</v>
      </c>
      <c r="J14" s="228">
        <f>SUM('هزینه های جاری'!M8:M11)</f>
        <v>0</v>
      </c>
      <c r="K14" s="228">
        <f>SUM('هزینه های جاری'!N8:N11)</f>
        <v>0</v>
      </c>
      <c r="L14" s="432"/>
    </row>
    <row r="15" spans="1:12" s="229" customFormat="1" ht="18" x14ac:dyDescent="0.4">
      <c r="A15" s="227" t="s">
        <v>161</v>
      </c>
      <c r="B15" s="228">
        <f>'ضرایب فروش و تبلیغات'!H2</f>
        <v>0</v>
      </c>
      <c r="C15" s="228">
        <f>'ضرایب فروش و تبلیغات'!H3</f>
        <v>0</v>
      </c>
      <c r="D15" s="228">
        <f>'ضرایب فروش و تبلیغات'!H4</f>
        <v>0</v>
      </c>
      <c r="E15" s="228">
        <f>'ضرایب فروش و تبلیغات'!H5</f>
        <v>0</v>
      </c>
      <c r="F15" s="228">
        <f>'ضرایب فروش و تبلیغات'!H6</f>
        <v>0</v>
      </c>
      <c r="G15" s="228">
        <f>'ضرایب فروش و تبلیغات'!H7</f>
        <v>0</v>
      </c>
      <c r="H15" s="228">
        <f>'ضرایب فروش و تبلیغات'!H8</f>
        <v>0</v>
      </c>
      <c r="I15" s="228">
        <f>'ضرایب فروش و تبلیغات'!H9</f>
        <v>0</v>
      </c>
      <c r="J15" s="228">
        <f>'ضرایب فروش و تبلیغات'!H10</f>
        <v>0</v>
      </c>
      <c r="K15" s="228">
        <f>'ضرایب فروش و تبلیغات'!H11</f>
        <v>0</v>
      </c>
      <c r="L15" s="432"/>
    </row>
    <row r="16" spans="1:12" s="200" customFormat="1" ht="19.5" x14ac:dyDescent="0.4">
      <c r="A16" s="214" t="s">
        <v>158</v>
      </c>
      <c r="B16" s="215">
        <f>SUM(B12:B15)</f>
        <v>0</v>
      </c>
      <c r="C16" s="215">
        <f t="shared" ref="C16:K16" si="1">SUM(C12:C15)</f>
        <v>0</v>
      </c>
      <c r="D16" s="215">
        <f t="shared" si="1"/>
        <v>0</v>
      </c>
      <c r="E16" s="215">
        <f t="shared" si="1"/>
        <v>0</v>
      </c>
      <c r="F16" s="215">
        <f t="shared" si="1"/>
        <v>0</v>
      </c>
      <c r="G16" s="215">
        <f t="shared" si="1"/>
        <v>0</v>
      </c>
      <c r="H16" s="215">
        <f t="shared" si="1"/>
        <v>0</v>
      </c>
      <c r="I16" s="215">
        <f t="shared" si="1"/>
        <v>0</v>
      </c>
      <c r="J16" s="215">
        <f t="shared" si="1"/>
        <v>0</v>
      </c>
      <c r="K16" s="215">
        <f t="shared" si="1"/>
        <v>0</v>
      </c>
      <c r="L16" s="436"/>
    </row>
    <row r="17" spans="1:12" s="232" customFormat="1" ht="18" x14ac:dyDescent="0.2">
      <c r="A17" s="230" t="s">
        <v>156</v>
      </c>
      <c r="B17" s="231">
        <f>'سرمايه گذاري ثابت و استهلاک آن'!H22+'سرمايه گذاري ثابت و استهلاک آن'!H36+'سرمايه گذاري ثابت و استهلاک آن'!H47+'سرمايه گذاري ثابت و استهلاک آن'!H52</f>
        <v>0</v>
      </c>
      <c r="C17" s="231">
        <f>'سرمايه گذاري ثابت و استهلاک آن'!J22+'سرمايه گذاري ثابت و استهلاک آن'!J36+'سرمايه گذاري ثابت و استهلاک آن'!J47+'سرمايه گذاري ثابت و استهلاک آن'!J53</f>
        <v>0</v>
      </c>
      <c r="D17" s="231">
        <f>'سرمايه گذاري ثابت و استهلاک آن'!L22+'سرمايه گذاري ثابت و استهلاک آن'!L36+'سرمايه گذاري ثابت و استهلاک آن'!L47+'سرمايه گذاري ثابت و استهلاک آن'!L53</f>
        <v>0</v>
      </c>
      <c r="E17" s="231">
        <f>'سرمايه گذاري ثابت و استهلاک آن'!N22+'سرمايه گذاري ثابت و استهلاک آن'!N36+'سرمايه گذاري ثابت و استهلاک آن'!N47+'سرمايه گذاري ثابت و استهلاک آن'!N53</f>
        <v>0</v>
      </c>
      <c r="F17" s="231">
        <f>'سرمايه گذاري ثابت و استهلاک آن'!P22+'سرمايه گذاري ثابت و استهلاک آن'!P36+'سرمايه گذاري ثابت و استهلاک آن'!P47+'سرمايه گذاري ثابت و استهلاک آن'!P53</f>
        <v>0</v>
      </c>
      <c r="G17" s="231">
        <f>'سرمايه گذاري ثابت و استهلاک آن'!R22+'سرمايه گذاري ثابت و استهلاک آن'!R36+'سرمايه گذاري ثابت و استهلاک آن'!R47+'سرمايه گذاري ثابت و استهلاک آن'!R53</f>
        <v>0</v>
      </c>
      <c r="H17" s="231">
        <f>'سرمايه گذاري ثابت و استهلاک آن'!T22+'سرمايه گذاري ثابت و استهلاک آن'!T36+'سرمايه گذاري ثابت و استهلاک آن'!T47+'سرمايه گذاري ثابت و استهلاک آن'!T53</f>
        <v>0</v>
      </c>
      <c r="I17" s="231">
        <f>'سرمايه گذاري ثابت و استهلاک آن'!V22+'سرمايه گذاري ثابت و استهلاک آن'!V36+'سرمايه گذاري ثابت و استهلاک آن'!V47+'سرمايه گذاري ثابت و استهلاک آن'!V53</f>
        <v>0</v>
      </c>
      <c r="J17" s="231">
        <f>'سرمايه گذاري ثابت و استهلاک آن'!X22+'سرمايه گذاري ثابت و استهلاک آن'!X36+'سرمايه گذاري ثابت و استهلاک آن'!X47+'سرمايه گذاري ثابت و استهلاک آن'!X53</f>
        <v>0</v>
      </c>
      <c r="K17" s="231">
        <f>'سرمايه گذاري ثابت و استهلاک آن'!Z22+'سرمايه گذاري ثابت و استهلاک آن'!Z36+'سرمايه گذاري ثابت و استهلاک آن'!Z47+'سرمايه گذاري ثابت و استهلاک آن'!Z53</f>
        <v>0</v>
      </c>
      <c r="L17" s="437">
        <f>SUM(B17:E17)</f>
        <v>0</v>
      </c>
    </row>
    <row r="18" spans="1:12" s="229" customFormat="1" ht="16.5" hidden="1" customHeight="1" thickTop="1" x14ac:dyDescent="0.4">
      <c r="A18" s="227" t="s">
        <v>120</v>
      </c>
      <c r="B18" s="233">
        <f>'هزینه های جاری'!E12</f>
        <v>0</v>
      </c>
      <c r="C18" s="233">
        <f>'هزینه های جاری'!F12</f>
        <v>0</v>
      </c>
      <c r="D18" s="233">
        <f>'هزینه های جاری'!G12</f>
        <v>0</v>
      </c>
      <c r="E18" s="233">
        <f>'هزینه های جاری'!H12</f>
        <v>0</v>
      </c>
      <c r="F18" s="233">
        <f>'هزینه های جاری'!I12</f>
        <v>0</v>
      </c>
      <c r="G18" s="233">
        <f>'هزینه های جاری'!J12</f>
        <v>0</v>
      </c>
      <c r="H18" s="233">
        <f>'هزینه های جاری'!K12</f>
        <v>0</v>
      </c>
      <c r="I18" s="233">
        <f>'هزینه های جاری'!L12</f>
        <v>0</v>
      </c>
      <c r="J18" s="233">
        <f>'هزینه های جاری'!M12</f>
        <v>0</v>
      </c>
      <c r="K18" s="233">
        <f>'هزینه های جاری'!N12</f>
        <v>0</v>
      </c>
      <c r="L18" s="432"/>
    </row>
    <row r="19" spans="1:12" s="229" customFormat="1" ht="18" x14ac:dyDescent="0.4">
      <c r="A19" s="227" t="s">
        <v>164</v>
      </c>
      <c r="B19" s="228">
        <f>SUM('هزینه های جاری'!E2:E4)</f>
        <v>0</v>
      </c>
      <c r="C19" s="228">
        <f>SUM('هزینه های جاری'!F2:F4)</f>
        <v>0</v>
      </c>
      <c r="D19" s="228">
        <f>SUM('هزینه های جاری'!G2:G4)</f>
        <v>0</v>
      </c>
      <c r="E19" s="228">
        <f>SUM('هزینه های جاری'!H2:H4)</f>
        <v>0</v>
      </c>
      <c r="F19" s="228">
        <f>SUM('هزینه های جاری'!I2:I4)</f>
        <v>0</v>
      </c>
      <c r="G19" s="228">
        <f>SUM('هزینه های جاری'!J2:J4)</f>
        <v>0</v>
      </c>
      <c r="H19" s="228">
        <f>SUM('هزینه های جاری'!K2:K4)</f>
        <v>0</v>
      </c>
      <c r="I19" s="228">
        <f>SUM('هزینه های جاری'!L2:L4)</f>
        <v>0</v>
      </c>
      <c r="J19" s="228">
        <f>SUM('هزینه های جاری'!M2:M4)</f>
        <v>0</v>
      </c>
      <c r="K19" s="228">
        <f>SUM('هزینه های جاری'!N2:N4)</f>
        <v>0</v>
      </c>
      <c r="L19" s="432"/>
    </row>
    <row r="20" spans="1:12" s="229" customFormat="1" ht="18" x14ac:dyDescent="0.4">
      <c r="A20" s="227" t="s">
        <v>118</v>
      </c>
      <c r="B20" s="228" t="e">
        <f>'حقوق و دستمزد'!U19</f>
        <v>#DIV/0!</v>
      </c>
      <c r="C20" s="228" t="e">
        <f t="shared" ref="C20:K20" si="2">B20*120%</f>
        <v>#DIV/0!</v>
      </c>
      <c r="D20" s="228" t="e">
        <f t="shared" si="2"/>
        <v>#DIV/0!</v>
      </c>
      <c r="E20" s="228" t="e">
        <f t="shared" si="2"/>
        <v>#DIV/0!</v>
      </c>
      <c r="F20" s="228" t="e">
        <f t="shared" si="2"/>
        <v>#DIV/0!</v>
      </c>
      <c r="G20" s="228" t="e">
        <f t="shared" si="2"/>
        <v>#DIV/0!</v>
      </c>
      <c r="H20" s="228" t="e">
        <f t="shared" si="2"/>
        <v>#DIV/0!</v>
      </c>
      <c r="I20" s="228" t="e">
        <f t="shared" si="2"/>
        <v>#DIV/0!</v>
      </c>
      <c r="J20" s="228" t="e">
        <f t="shared" si="2"/>
        <v>#DIV/0!</v>
      </c>
      <c r="K20" s="228" t="e">
        <f t="shared" si="2"/>
        <v>#DIV/0!</v>
      </c>
      <c r="L20" s="432"/>
    </row>
    <row r="21" spans="1:12" s="229" customFormat="1" ht="18" x14ac:dyDescent="0.4">
      <c r="A21" s="234" t="s">
        <v>121</v>
      </c>
      <c r="B21" s="228" t="e">
        <f>'تسهیلات بانکی'!B20</f>
        <v>#DIV/0!</v>
      </c>
      <c r="C21" s="228" t="e">
        <f>'تسهیلات بانکی'!C20</f>
        <v>#DIV/0!</v>
      </c>
      <c r="D21" s="228" t="e">
        <f>'تسهیلات بانکی'!D20</f>
        <v>#DIV/0!</v>
      </c>
      <c r="E21" s="228" t="e">
        <f>'تسهیلات بانکی'!E20</f>
        <v>#DIV/0!</v>
      </c>
      <c r="F21" s="228" t="e">
        <f>'تسهیلات بانکی'!F20</f>
        <v>#DIV/0!</v>
      </c>
      <c r="G21" s="228" t="e">
        <f>'تسهیلات بانکی'!G20</f>
        <v>#DIV/0!</v>
      </c>
      <c r="H21" s="228" t="e">
        <f>'تسهیلات بانکی'!H20</f>
        <v>#DIV/0!</v>
      </c>
      <c r="I21" s="228" t="e">
        <f>'تسهیلات بانکی'!I20</f>
        <v>#DIV/0!</v>
      </c>
      <c r="J21" s="228" t="e">
        <f>'تسهیلات بانکی'!J20</f>
        <v>#DIV/0!</v>
      </c>
      <c r="K21" s="228" t="e">
        <f>'تسهیلات بانکی'!K20</f>
        <v>#DIV/0!</v>
      </c>
      <c r="L21" s="432"/>
    </row>
    <row r="22" spans="1:12" s="229" customFormat="1" ht="18" x14ac:dyDescent="0.4">
      <c r="A22" s="234" t="s">
        <v>162</v>
      </c>
      <c r="B22" s="228">
        <f>'هزینه های جاری'!E7</f>
        <v>0</v>
      </c>
      <c r="C22" s="228">
        <f>'هزینه های جاری'!F7</f>
        <v>0</v>
      </c>
      <c r="D22" s="228">
        <f>'هزینه های جاری'!G7</f>
        <v>0</v>
      </c>
      <c r="E22" s="228">
        <f>'هزینه های جاری'!H7</f>
        <v>0</v>
      </c>
      <c r="F22" s="228">
        <f>'هزینه های جاری'!I7</f>
        <v>0</v>
      </c>
      <c r="G22" s="228">
        <f>'هزینه های جاری'!J7</f>
        <v>0</v>
      </c>
      <c r="H22" s="228">
        <f>'هزینه های جاری'!K7</f>
        <v>0</v>
      </c>
      <c r="I22" s="228">
        <f>'هزینه های جاری'!L7</f>
        <v>0</v>
      </c>
      <c r="J22" s="228">
        <f>'هزینه های جاری'!M7</f>
        <v>0</v>
      </c>
      <c r="K22" s="228">
        <f>'هزینه های جاری'!N7</f>
        <v>0</v>
      </c>
      <c r="L22" s="432"/>
    </row>
    <row r="23" spans="1:12" s="218" customFormat="1" ht="19.5" x14ac:dyDescent="0.4">
      <c r="A23" s="216" t="s">
        <v>163</v>
      </c>
      <c r="B23" s="217" t="e">
        <f>SUM(B17,B19,B20,B21,B22)</f>
        <v>#DIV/0!</v>
      </c>
      <c r="C23" s="215" t="e">
        <f t="shared" ref="C23:K23" si="3">SUM(C17,C19,C20,C21,C22)</f>
        <v>#DIV/0!</v>
      </c>
      <c r="D23" s="215" t="e">
        <f t="shared" si="3"/>
        <v>#DIV/0!</v>
      </c>
      <c r="E23" s="215" t="e">
        <f t="shared" si="3"/>
        <v>#DIV/0!</v>
      </c>
      <c r="F23" s="215" t="e">
        <f t="shared" si="3"/>
        <v>#DIV/0!</v>
      </c>
      <c r="G23" s="215" t="e">
        <f t="shared" si="3"/>
        <v>#DIV/0!</v>
      </c>
      <c r="H23" s="215" t="e">
        <f t="shared" si="3"/>
        <v>#DIV/0!</v>
      </c>
      <c r="I23" s="215" t="e">
        <f t="shared" si="3"/>
        <v>#DIV/0!</v>
      </c>
      <c r="J23" s="215" t="e">
        <f t="shared" si="3"/>
        <v>#DIV/0!</v>
      </c>
      <c r="K23" s="215" t="e">
        <f t="shared" si="3"/>
        <v>#DIV/0!</v>
      </c>
      <c r="L23" s="438"/>
    </row>
    <row r="24" spans="1:12" s="200" customFormat="1" ht="19.5" x14ac:dyDescent="0.4">
      <c r="A24" s="219" t="s">
        <v>49</v>
      </c>
      <c r="B24" s="220" t="e">
        <f>SUM(B16,B23)</f>
        <v>#DIV/0!</v>
      </c>
      <c r="C24" s="246" t="e">
        <f t="shared" ref="C24:K24" si="4">SUM(C16,C23)</f>
        <v>#DIV/0!</v>
      </c>
      <c r="D24" s="246" t="e">
        <f t="shared" si="4"/>
        <v>#DIV/0!</v>
      </c>
      <c r="E24" s="246" t="e">
        <f t="shared" si="4"/>
        <v>#DIV/0!</v>
      </c>
      <c r="F24" s="246" t="e">
        <f t="shared" si="4"/>
        <v>#DIV/0!</v>
      </c>
      <c r="G24" s="246" t="e">
        <f t="shared" si="4"/>
        <v>#DIV/0!</v>
      </c>
      <c r="H24" s="246" t="e">
        <f t="shared" si="4"/>
        <v>#DIV/0!</v>
      </c>
      <c r="I24" s="246" t="e">
        <f t="shared" si="4"/>
        <v>#DIV/0!</v>
      </c>
      <c r="J24" s="246" t="e">
        <f t="shared" si="4"/>
        <v>#DIV/0!</v>
      </c>
      <c r="K24" s="246" t="e">
        <f t="shared" si="4"/>
        <v>#DIV/0!</v>
      </c>
      <c r="L24" s="436" t="e">
        <f>SUM(B24:E24)</f>
        <v>#DIV/0!</v>
      </c>
    </row>
    <row r="25" spans="1:12" ht="11.25" customHeight="1" thickBot="1" x14ac:dyDescent="0.45">
      <c r="B25" s="1"/>
      <c r="C25" s="1"/>
      <c r="D25" s="1"/>
      <c r="E25" s="1"/>
      <c r="G25" s="1"/>
      <c r="H25" s="1"/>
      <c r="I25" s="1"/>
      <c r="J25" s="1"/>
      <c r="K25" s="1"/>
      <c r="L25" s="429"/>
    </row>
    <row r="26" spans="1:12" s="7" customFormat="1" ht="19.5" thickTop="1" thickBot="1" x14ac:dyDescent="0.25">
      <c r="A26" s="223" t="s">
        <v>170</v>
      </c>
      <c r="B26" s="247" t="e">
        <f>B4-B24</f>
        <v>#DIV/0!</v>
      </c>
      <c r="C26" s="247" t="e">
        <f t="shared" ref="C26:L26" si="5">C4-C24</f>
        <v>#DIV/0!</v>
      </c>
      <c r="D26" s="247" t="e">
        <f t="shared" si="5"/>
        <v>#DIV/0!</v>
      </c>
      <c r="E26" s="247" t="e">
        <f t="shared" si="5"/>
        <v>#DIV/0!</v>
      </c>
      <c r="F26" s="247" t="e">
        <f t="shared" si="5"/>
        <v>#DIV/0!</v>
      </c>
      <c r="G26" s="247" t="e">
        <f t="shared" si="5"/>
        <v>#DIV/0!</v>
      </c>
      <c r="H26" s="247" t="e">
        <f t="shared" si="5"/>
        <v>#DIV/0!</v>
      </c>
      <c r="I26" s="247" t="e">
        <f t="shared" si="5"/>
        <v>#DIV/0!</v>
      </c>
      <c r="J26" s="247" t="e">
        <f t="shared" si="5"/>
        <v>#DIV/0!</v>
      </c>
      <c r="K26" s="247" t="e">
        <f t="shared" si="5"/>
        <v>#DIV/0!</v>
      </c>
      <c r="L26" s="439" t="e">
        <f t="shared" si="5"/>
        <v>#DIV/0!</v>
      </c>
    </row>
    <row r="27" spans="1:12" ht="6" customHeight="1" thickTop="1" thickBot="1" x14ac:dyDescent="0.5">
      <c r="B27" s="248"/>
      <c r="C27" s="248"/>
      <c r="D27" s="248"/>
      <c r="E27" s="248"/>
      <c r="F27" s="248"/>
      <c r="G27" s="248"/>
      <c r="H27" s="248"/>
      <c r="I27" s="248"/>
      <c r="J27" s="248"/>
      <c r="K27" s="248"/>
      <c r="L27" s="429"/>
    </row>
    <row r="28" spans="1:12" ht="19.5" thickTop="1" thickBot="1" x14ac:dyDescent="0.45">
      <c r="A28" s="126" t="s">
        <v>154</v>
      </c>
      <c r="B28" s="249" t="e">
        <f>IF(B26&gt;0,B26*25%,0)</f>
        <v>#DIV/0!</v>
      </c>
      <c r="C28" s="250" t="e">
        <f>IF(C26&gt;0,C26*25%,0)</f>
        <v>#DIV/0!</v>
      </c>
      <c r="D28" s="250" t="e">
        <f>IF(D26&gt;0,D26*25%,0)</f>
        <v>#DIV/0!</v>
      </c>
      <c r="E28" s="251" t="e">
        <f>IF(E26&gt;0,E26*25%,0)</f>
        <v>#DIV/0!</v>
      </c>
      <c r="F28" s="251" t="e">
        <f t="shared" ref="F28:K28" si="6">IF(F26&gt;0,F26*25%,0)</f>
        <v>#DIV/0!</v>
      </c>
      <c r="G28" s="251" t="e">
        <f t="shared" si="6"/>
        <v>#DIV/0!</v>
      </c>
      <c r="H28" s="251" t="e">
        <f t="shared" si="6"/>
        <v>#DIV/0!</v>
      </c>
      <c r="I28" s="251" t="e">
        <f t="shared" si="6"/>
        <v>#DIV/0!</v>
      </c>
      <c r="J28" s="251" t="e">
        <f t="shared" si="6"/>
        <v>#DIV/0!</v>
      </c>
      <c r="K28" s="251" t="e">
        <f t="shared" si="6"/>
        <v>#DIV/0!</v>
      </c>
      <c r="L28" s="440" t="e">
        <f>SUM(B28:E28)</f>
        <v>#DIV/0!</v>
      </c>
    </row>
    <row r="29" spans="1:12" ht="6" customHeight="1" thickTop="1" thickBot="1" x14ac:dyDescent="0.5">
      <c r="A29" s="10"/>
      <c r="B29" s="248"/>
      <c r="C29" s="248"/>
      <c r="D29" s="248"/>
      <c r="E29" s="248"/>
      <c r="F29" s="248"/>
      <c r="G29" s="248"/>
      <c r="H29" s="248"/>
      <c r="I29" s="248"/>
      <c r="J29" s="248"/>
      <c r="K29" s="248"/>
      <c r="L29" s="429"/>
    </row>
    <row r="30" spans="1:12" ht="19.5" thickTop="1" thickBot="1" x14ac:dyDescent="0.45">
      <c r="A30" s="127" t="s">
        <v>191</v>
      </c>
      <c r="B30" s="252" t="e">
        <f>B26-B28</f>
        <v>#DIV/0!</v>
      </c>
      <c r="C30" s="252" t="e">
        <f>C26-C28</f>
        <v>#DIV/0!</v>
      </c>
      <c r="D30" s="252" t="e">
        <f>D26-D28</f>
        <v>#DIV/0!</v>
      </c>
      <c r="E30" s="253" t="e">
        <f>E26-E28</f>
        <v>#DIV/0!</v>
      </c>
      <c r="F30" s="253" t="e">
        <f t="shared" ref="F30:K30" si="7">F26-F28</f>
        <v>#DIV/0!</v>
      </c>
      <c r="G30" s="253" t="e">
        <f t="shared" si="7"/>
        <v>#DIV/0!</v>
      </c>
      <c r="H30" s="253" t="e">
        <f t="shared" si="7"/>
        <v>#DIV/0!</v>
      </c>
      <c r="I30" s="253" t="e">
        <f t="shared" si="7"/>
        <v>#DIV/0!</v>
      </c>
      <c r="J30" s="253" t="e">
        <f t="shared" si="7"/>
        <v>#DIV/0!</v>
      </c>
      <c r="K30" s="253" t="e">
        <f t="shared" si="7"/>
        <v>#DIV/0!</v>
      </c>
      <c r="L30" s="440" t="e">
        <f>SUM(B30:E30)</f>
        <v>#DIV/0!</v>
      </c>
    </row>
    <row r="31" spans="1:12" ht="6" customHeight="1" thickTop="1" thickBot="1" x14ac:dyDescent="0.45">
      <c r="A31" s="10"/>
      <c r="B31" s="245"/>
      <c r="C31" s="245"/>
      <c r="D31" s="245"/>
      <c r="E31" s="245"/>
      <c r="F31" s="245"/>
      <c r="G31" s="245"/>
      <c r="H31" s="245"/>
      <c r="I31" s="245"/>
      <c r="J31" s="245"/>
      <c r="K31" s="245"/>
      <c r="L31" s="429"/>
    </row>
    <row r="32" spans="1:12" ht="19.5" thickTop="1" thickBot="1" x14ac:dyDescent="0.45">
      <c r="A32" s="128" t="s">
        <v>186</v>
      </c>
      <c r="B32" s="252" t="e">
        <f>'تسهیلات بانکی'!B19</f>
        <v>#DIV/0!</v>
      </c>
      <c r="C32" s="252" t="e">
        <f>'تسهیلات بانکی'!C19</f>
        <v>#DIV/0!</v>
      </c>
      <c r="D32" s="252" t="e">
        <f>'تسهیلات بانکی'!D19</f>
        <v>#DIV/0!</v>
      </c>
      <c r="E32" s="252" t="e">
        <f>'تسهیلات بانکی'!E19</f>
        <v>#DIV/0!</v>
      </c>
      <c r="F32" s="252" t="e">
        <f>'تسهیلات بانکی'!F19</f>
        <v>#DIV/0!</v>
      </c>
      <c r="G32" s="252" t="e">
        <f>'تسهیلات بانکی'!G19</f>
        <v>#DIV/0!</v>
      </c>
      <c r="H32" s="252" t="e">
        <f>'تسهیلات بانکی'!H19</f>
        <v>#DIV/0!</v>
      </c>
      <c r="I32" s="252" t="e">
        <f>'تسهیلات بانکی'!I19</f>
        <v>#DIV/0!</v>
      </c>
      <c r="J32" s="252" t="e">
        <f>'تسهیلات بانکی'!J19</f>
        <v>#DIV/0!</v>
      </c>
      <c r="K32" s="252" t="e">
        <f>'تسهیلات بانکی'!K19</f>
        <v>#DIV/0!</v>
      </c>
      <c r="L32" s="441" t="e">
        <f>SUM(B32:E32)</f>
        <v>#DIV/0!</v>
      </c>
    </row>
    <row r="33" spans="1:12" s="2" customFormat="1" ht="7.5" customHeight="1" thickTop="1" x14ac:dyDescent="0.4">
      <c r="A33" s="337"/>
      <c r="B33" s="334"/>
      <c r="C33" s="334"/>
      <c r="D33" s="334"/>
      <c r="E33" s="334"/>
      <c r="F33" s="334"/>
      <c r="G33" s="334"/>
      <c r="H33" s="334"/>
      <c r="I33" s="334"/>
      <c r="J33" s="334"/>
      <c r="K33" s="334"/>
      <c r="L33" s="442"/>
    </row>
    <row r="34" spans="1:12" ht="18" x14ac:dyDescent="0.4">
      <c r="A34" s="336" t="s">
        <v>192</v>
      </c>
      <c r="B34" s="333" t="e">
        <f>'سرمایه درگردش'!G9-'سرمایه درگردش'!F9</f>
        <v>#DIV/0!</v>
      </c>
      <c r="C34" s="333" t="e">
        <f>'سرمایه درگردش'!H9-'سرمایه درگردش'!G9</f>
        <v>#DIV/0!</v>
      </c>
      <c r="D34" s="333" t="e">
        <f>'سرمایه درگردش'!I9-'سرمایه درگردش'!H9</f>
        <v>#DIV/0!</v>
      </c>
      <c r="E34" s="333" t="e">
        <f>'سرمایه درگردش'!J9-'سرمایه درگردش'!I9</f>
        <v>#DIV/0!</v>
      </c>
      <c r="F34" s="333" t="e">
        <f>'سرمایه درگردش'!K9-'سرمایه درگردش'!J9</f>
        <v>#DIV/0!</v>
      </c>
      <c r="G34" s="333" t="e">
        <f>'سرمایه درگردش'!L9-'سرمایه درگردش'!K9</f>
        <v>#DIV/0!</v>
      </c>
      <c r="H34" s="333" t="e">
        <f>'سرمایه درگردش'!M9-'سرمایه درگردش'!L9</f>
        <v>#DIV/0!</v>
      </c>
      <c r="I34" s="333" t="e">
        <f>'سرمایه درگردش'!N9-'سرمایه درگردش'!M9</f>
        <v>#DIV/0!</v>
      </c>
      <c r="J34" s="333" t="e">
        <f>'سرمایه درگردش'!O9-'سرمایه درگردش'!N9</f>
        <v>#DIV/0!</v>
      </c>
      <c r="K34" s="333"/>
      <c r="L34" s="442"/>
    </row>
    <row r="35" spans="1:12" s="8" customFormat="1" ht="6" customHeight="1" thickBot="1" x14ac:dyDescent="0.5">
      <c r="A35" s="3"/>
      <c r="B35" s="254"/>
      <c r="C35" s="254"/>
      <c r="D35" s="254"/>
      <c r="E35" s="254"/>
      <c r="F35" s="254"/>
      <c r="G35" s="254"/>
      <c r="H35" s="254"/>
      <c r="I35" s="254"/>
      <c r="J35" s="254"/>
      <c r="K35" s="254"/>
      <c r="L35" s="429"/>
    </row>
    <row r="36" spans="1:12" s="9" customFormat="1" ht="19.5" thickTop="1" thickBot="1" x14ac:dyDescent="0.25">
      <c r="A36" s="129" t="s">
        <v>185</v>
      </c>
      <c r="B36" s="255" t="e">
        <f>IF(B30&lt;=B32+B34,0,B30-B32-B34)</f>
        <v>#DIV/0!</v>
      </c>
      <c r="C36" s="255" t="e">
        <f t="shared" ref="C36:K36" si="8">IF(C30&lt;=C32+C34,0,C30-C32-C34)</f>
        <v>#DIV/0!</v>
      </c>
      <c r="D36" s="255" t="e">
        <f t="shared" si="8"/>
        <v>#DIV/0!</v>
      </c>
      <c r="E36" s="255" t="e">
        <f t="shared" si="8"/>
        <v>#DIV/0!</v>
      </c>
      <c r="F36" s="255" t="e">
        <f t="shared" si="8"/>
        <v>#DIV/0!</v>
      </c>
      <c r="G36" s="255" t="e">
        <f t="shared" si="8"/>
        <v>#DIV/0!</v>
      </c>
      <c r="H36" s="255" t="e">
        <f t="shared" si="8"/>
        <v>#DIV/0!</v>
      </c>
      <c r="I36" s="255" t="e">
        <f t="shared" si="8"/>
        <v>#DIV/0!</v>
      </c>
      <c r="J36" s="255" t="e">
        <f t="shared" si="8"/>
        <v>#DIV/0!</v>
      </c>
      <c r="K36" s="255" t="e">
        <f t="shared" si="8"/>
        <v>#DIV/0!</v>
      </c>
      <c r="L36" s="443"/>
    </row>
    <row r="37" spans="1:12" s="332" customFormat="1" ht="6" customHeight="1" thickTop="1" x14ac:dyDescent="0.2">
      <c r="A37" s="330"/>
      <c r="B37" s="331"/>
      <c r="C37" s="331"/>
      <c r="D37" s="331"/>
      <c r="E37" s="331"/>
      <c r="F37" s="331"/>
      <c r="G37" s="331"/>
      <c r="H37" s="331"/>
      <c r="I37" s="331"/>
      <c r="J37" s="331"/>
      <c r="K37" s="331"/>
      <c r="L37" s="443"/>
    </row>
    <row r="38" spans="1:12" s="9" customFormat="1" ht="18" x14ac:dyDescent="0.2">
      <c r="A38" s="328" t="s">
        <v>187</v>
      </c>
      <c r="B38" s="329" t="e">
        <f>B30+B17-B32-B34</f>
        <v>#DIV/0!</v>
      </c>
      <c r="C38" s="329" t="e">
        <f t="shared" ref="C38:K38" si="9">C30+C17-C32-C34</f>
        <v>#DIV/0!</v>
      </c>
      <c r="D38" s="329" t="e">
        <f t="shared" si="9"/>
        <v>#DIV/0!</v>
      </c>
      <c r="E38" s="329" t="e">
        <f t="shared" si="9"/>
        <v>#DIV/0!</v>
      </c>
      <c r="F38" s="329" t="e">
        <f t="shared" si="9"/>
        <v>#DIV/0!</v>
      </c>
      <c r="G38" s="329" t="e">
        <f t="shared" si="9"/>
        <v>#DIV/0!</v>
      </c>
      <c r="H38" s="329" t="e">
        <f t="shared" si="9"/>
        <v>#DIV/0!</v>
      </c>
      <c r="I38" s="329" t="e">
        <f t="shared" si="9"/>
        <v>#DIV/0!</v>
      </c>
      <c r="J38" s="329" t="e">
        <f t="shared" si="9"/>
        <v>#DIV/0!</v>
      </c>
      <c r="K38" s="329" t="e">
        <f t="shared" si="9"/>
        <v>#DIV/0!</v>
      </c>
      <c r="L38" s="443"/>
    </row>
    <row r="39" spans="1:12" s="332" customFormat="1" ht="6.75" customHeight="1" x14ac:dyDescent="0.2">
      <c r="A39" s="330"/>
      <c r="B39" s="331"/>
      <c r="C39" s="331"/>
      <c r="D39" s="331"/>
      <c r="E39" s="331"/>
      <c r="F39" s="331"/>
      <c r="G39" s="331"/>
      <c r="H39" s="331"/>
      <c r="I39" s="331"/>
      <c r="J39" s="331"/>
      <c r="K39" s="331"/>
      <c r="L39" s="443"/>
    </row>
    <row r="40" spans="1:12" s="9" customFormat="1" ht="18" x14ac:dyDescent="0.2">
      <c r="A40" s="328" t="s">
        <v>188</v>
      </c>
      <c r="B40" s="335" t="e">
        <f>(B38/'تسهیلات بانکی'!$B6)*100</f>
        <v>#DIV/0!</v>
      </c>
      <c r="C40" s="335" t="e">
        <f>(C38/'تسهیلات بانکی'!$B6)*100</f>
        <v>#DIV/0!</v>
      </c>
      <c r="D40" s="335" t="e">
        <f>(D38/'تسهیلات بانکی'!$B6)*100</f>
        <v>#DIV/0!</v>
      </c>
      <c r="E40" s="335" t="e">
        <f>(E38/'تسهیلات بانکی'!$B6)*100</f>
        <v>#DIV/0!</v>
      </c>
      <c r="F40" s="335" t="e">
        <f>(F38/'تسهیلات بانکی'!$B6)*100</f>
        <v>#DIV/0!</v>
      </c>
      <c r="G40" s="335" t="e">
        <f>(G38/'تسهیلات بانکی'!$B6)*100</f>
        <v>#DIV/0!</v>
      </c>
      <c r="H40" s="335" t="e">
        <f>(H38/'تسهیلات بانکی'!$B6)*100</f>
        <v>#DIV/0!</v>
      </c>
      <c r="I40" s="335" t="e">
        <f>(I38/'تسهیلات بانکی'!$B6)*100</f>
        <v>#DIV/0!</v>
      </c>
      <c r="J40" s="335" t="e">
        <f>(J38/'تسهیلات بانکی'!$B6)*100</f>
        <v>#DIV/0!</v>
      </c>
      <c r="K40" s="335" t="e">
        <f>(K38/'تسهیلات بانکی'!$B6)*100</f>
        <v>#DIV/0!</v>
      </c>
      <c r="L40" s="443"/>
    </row>
    <row r="41" spans="1:12" ht="6" customHeight="1" thickBot="1" x14ac:dyDescent="0.45">
      <c r="A41" s="130"/>
      <c r="B41" s="6"/>
      <c r="C41" s="6"/>
      <c r="D41" s="6"/>
      <c r="E41" s="6"/>
      <c r="L41" s="429"/>
    </row>
    <row r="42" spans="1:12" s="202" customFormat="1" ht="21.75" x14ac:dyDescent="0.4">
      <c r="A42" s="386" t="s">
        <v>196</v>
      </c>
      <c r="B42" s="387"/>
      <c r="C42" s="387"/>
      <c r="D42" s="387"/>
      <c r="E42" s="387"/>
      <c r="F42" s="387"/>
      <c r="G42" s="387"/>
      <c r="H42" s="201"/>
      <c r="I42" s="201"/>
      <c r="J42" s="201"/>
      <c r="K42" s="201"/>
      <c r="L42" s="444"/>
    </row>
    <row r="43" spans="1:12" s="221" customFormat="1" ht="19.5" x14ac:dyDescent="0.4">
      <c r="A43" s="235" t="s">
        <v>155</v>
      </c>
      <c r="B43" s="256" t="e">
        <f>B26+B21+B17</f>
        <v>#DIV/0!</v>
      </c>
      <c r="C43" s="256" t="e">
        <f t="shared" ref="C43:K43" si="10">C26+C21+C17</f>
        <v>#DIV/0!</v>
      </c>
      <c r="D43" s="256" t="e">
        <f t="shared" si="10"/>
        <v>#DIV/0!</v>
      </c>
      <c r="E43" s="256" t="e">
        <f t="shared" si="10"/>
        <v>#DIV/0!</v>
      </c>
      <c r="F43" s="256" t="e">
        <f t="shared" si="10"/>
        <v>#DIV/0!</v>
      </c>
      <c r="G43" s="256" t="e">
        <f t="shared" si="10"/>
        <v>#DIV/0!</v>
      </c>
      <c r="H43" s="256" t="e">
        <f t="shared" si="10"/>
        <v>#DIV/0!</v>
      </c>
      <c r="I43" s="256" t="e">
        <f t="shared" si="10"/>
        <v>#DIV/0!</v>
      </c>
      <c r="J43" s="256" t="e">
        <f t="shared" si="10"/>
        <v>#DIV/0!</v>
      </c>
      <c r="K43" s="256" t="e">
        <f t="shared" si="10"/>
        <v>#DIV/0!</v>
      </c>
      <c r="L43" s="436"/>
    </row>
    <row r="44" spans="1:12" s="221" customFormat="1" ht="19.5" hidden="1" customHeight="1" x14ac:dyDescent="0.4">
      <c r="A44" s="338" t="e">
        <f>-('چکیده مالی طرح'!B12)</f>
        <v>#DIV/0!</v>
      </c>
      <c r="B44" s="256" t="e">
        <f>B43</f>
        <v>#DIV/0!</v>
      </c>
      <c r="C44" s="256" t="e">
        <f t="shared" ref="C44:J44" si="11">C43</f>
        <v>#DIV/0!</v>
      </c>
      <c r="D44" s="256" t="e">
        <f t="shared" si="11"/>
        <v>#DIV/0!</v>
      </c>
      <c r="E44" s="256" t="e">
        <f t="shared" si="11"/>
        <v>#DIV/0!</v>
      </c>
      <c r="F44" s="256" t="e">
        <f t="shared" si="11"/>
        <v>#DIV/0!</v>
      </c>
      <c r="G44" s="256" t="e">
        <f t="shared" si="11"/>
        <v>#DIV/0!</v>
      </c>
      <c r="H44" s="256" t="e">
        <f t="shared" si="11"/>
        <v>#DIV/0!</v>
      </c>
      <c r="I44" s="256" t="e">
        <f t="shared" si="11"/>
        <v>#DIV/0!</v>
      </c>
      <c r="J44" s="256" t="e">
        <f t="shared" si="11"/>
        <v>#DIV/0!</v>
      </c>
      <c r="K44" s="256" t="e">
        <f>K43+'چکیده مالی طرح'!B14+'سرمایه درگردش'!O9</f>
        <v>#DIV/0!</v>
      </c>
      <c r="L44" s="436"/>
    </row>
    <row r="45" spans="1:12" s="221" customFormat="1" ht="19.5" hidden="1" customHeight="1" x14ac:dyDescent="0.4">
      <c r="A45" s="338" t="e">
        <f>-('تسهیلات بانکی'!B6)</f>
        <v>#DIV/0!</v>
      </c>
      <c r="B45" s="256" t="e">
        <f>B38</f>
        <v>#DIV/0!</v>
      </c>
      <c r="C45" s="256" t="e">
        <f t="shared" ref="C45:J45" si="12">C38</f>
        <v>#DIV/0!</v>
      </c>
      <c r="D45" s="256" t="e">
        <f t="shared" si="12"/>
        <v>#DIV/0!</v>
      </c>
      <c r="E45" s="256" t="e">
        <f t="shared" si="12"/>
        <v>#DIV/0!</v>
      </c>
      <c r="F45" s="256" t="e">
        <f t="shared" si="12"/>
        <v>#DIV/0!</v>
      </c>
      <c r="G45" s="256" t="e">
        <f t="shared" si="12"/>
        <v>#DIV/0!</v>
      </c>
      <c r="H45" s="256" t="e">
        <f t="shared" si="12"/>
        <v>#DIV/0!</v>
      </c>
      <c r="I45" s="256" t="e">
        <f t="shared" si="12"/>
        <v>#DIV/0!</v>
      </c>
      <c r="J45" s="256" t="e">
        <f t="shared" si="12"/>
        <v>#DIV/0!</v>
      </c>
      <c r="K45" s="256" t="e">
        <f>K38+'چکیده مالی طرح'!B14+'سرمایه درگردش'!O9</f>
        <v>#DIV/0!</v>
      </c>
      <c r="L45" s="436"/>
    </row>
    <row r="46" spans="1:12" s="238" customFormat="1" ht="18" hidden="1" customHeight="1" x14ac:dyDescent="0.4">
      <c r="A46" s="237"/>
      <c r="B46" s="256"/>
      <c r="C46" s="256"/>
      <c r="D46" s="256"/>
      <c r="E46" s="256"/>
      <c r="F46" s="256"/>
      <c r="G46" s="256"/>
      <c r="H46" s="256"/>
      <c r="I46" s="256"/>
      <c r="J46" s="256"/>
      <c r="K46" s="256"/>
      <c r="L46" s="432"/>
    </row>
    <row r="47" spans="1:12" s="240" customFormat="1" ht="18" hidden="1" customHeight="1" x14ac:dyDescent="0.4">
      <c r="A47" s="239"/>
      <c r="B47" s="257" t="e">
        <f>B45/(1+B53/100)</f>
        <v>#DIV/0!</v>
      </c>
      <c r="C47" s="257" t="e">
        <f>C45/(1+B53/100)^2</f>
        <v>#DIV/0!</v>
      </c>
      <c r="D47" s="257" t="e">
        <f>D45/(1+B53/100)^3</f>
        <v>#DIV/0!</v>
      </c>
      <c r="E47" s="257" t="e">
        <f>E45/(1+B53/100)^4</f>
        <v>#DIV/0!</v>
      </c>
      <c r="F47" s="257" t="e">
        <f>F45/(1+B53/100)^5</f>
        <v>#DIV/0!</v>
      </c>
      <c r="G47" s="257" t="e">
        <f>G45/(1+B53/100)^6</f>
        <v>#DIV/0!</v>
      </c>
      <c r="H47" s="257" t="e">
        <f>H45/(1+B53/100)^7</f>
        <v>#DIV/0!</v>
      </c>
      <c r="I47" s="257" t="e">
        <f>I45/(1+B53/100)^8</f>
        <v>#DIV/0!</v>
      </c>
      <c r="J47" s="257" t="e">
        <f>J45/(1+B53/100)^9</f>
        <v>#DIV/0!</v>
      </c>
      <c r="K47" s="257" t="e">
        <f>K45/(1+B53/100)^10</f>
        <v>#DIV/0!</v>
      </c>
      <c r="L47" s="445"/>
    </row>
    <row r="48" spans="1:12" s="240" customFormat="1" ht="18" hidden="1" customHeight="1" x14ac:dyDescent="0.4">
      <c r="A48" s="239"/>
      <c r="B48" s="257" t="e">
        <f>B47</f>
        <v>#DIV/0!</v>
      </c>
      <c r="C48" s="257" t="e">
        <f>B48+C47</f>
        <v>#DIV/0!</v>
      </c>
      <c r="D48" s="257" t="e">
        <f>C48+D47</f>
        <v>#DIV/0!</v>
      </c>
      <c r="E48" s="257" t="e">
        <f>D48+E47</f>
        <v>#DIV/0!</v>
      </c>
      <c r="F48" s="257" t="e">
        <f t="shared" ref="F48:K48" si="13">E48+F47</f>
        <v>#DIV/0!</v>
      </c>
      <c r="G48" s="257" t="e">
        <f t="shared" si="13"/>
        <v>#DIV/0!</v>
      </c>
      <c r="H48" s="257" t="e">
        <f t="shared" si="13"/>
        <v>#DIV/0!</v>
      </c>
      <c r="I48" s="257" t="e">
        <f t="shared" si="13"/>
        <v>#DIV/0!</v>
      </c>
      <c r="J48" s="257" t="e">
        <f t="shared" si="13"/>
        <v>#DIV/0!</v>
      </c>
      <c r="K48" s="257" t="e">
        <f t="shared" si="13"/>
        <v>#DIV/0!</v>
      </c>
      <c r="L48" s="445"/>
    </row>
    <row r="49" spans="1:12" s="238" customFormat="1" ht="19.5" x14ac:dyDescent="0.5">
      <c r="A49" s="241" t="s">
        <v>193</v>
      </c>
      <c r="B49" s="259" t="e">
        <f>(IRR(A44:K44))*100</f>
        <v>#VALUE!</v>
      </c>
      <c r="C49" s="258"/>
      <c r="D49" s="258"/>
      <c r="E49" s="258"/>
      <c r="F49" s="256"/>
      <c r="G49" s="258"/>
      <c r="H49" s="258"/>
      <c r="I49" s="258"/>
      <c r="J49" s="258"/>
      <c r="K49" s="258"/>
      <c r="L49" s="446"/>
    </row>
    <row r="50" spans="1:12" s="238" customFormat="1" ht="19.5" x14ac:dyDescent="0.5">
      <c r="A50" s="241" t="s">
        <v>194</v>
      </c>
      <c r="B50" s="259" t="e">
        <f>IRR(A45:K45)*100</f>
        <v>#VALUE!</v>
      </c>
      <c r="C50" s="258"/>
      <c r="D50" s="258"/>
      <c r="E50" s="258"/>
      <c r="F50" s="256"/>
      <c r="G50" s="258"/>
      <c r="H50" s="258"/>
      <c r="I50" s="258"/>
      <c r="J50" s="258"/>
      <c r="K50" s="258"/>
      <c r="L50" s="446"/>
    </row>
    <row r="51" spans="1:12" s="343" customFormat="1" ht="6.75" customHeight="1" thickBot="1" x14ac:dyDescent="0.55000000000000004">
      <c r="A51" s="339"/>
      <c r="B51" s="344"/>
      <c r="C51" s="341"/>
      <c r="D51" s="341"/>
      <c r="E51" s="341"/>
      <c r="F51" s="342"/>
      <c r="G51" s="341"/>
      <c r="H51" s="341"/>
      <c r="I51" s="341"/>
      <c r="J51" s="341"/>
      <c r="K51" s="341"/>
      <c r="L51" s="447"/>
    </row>
    <row r="52" spans="1:12" s="202" customFormat="1" ht="21.75" x14ac:dyDescent="0.4">
      <c r="A52" s="386" t="s">
        <v>195</v>
      </c>
      <c r="B52" s="387"/>
      <c r="C52" s="387"/>
      <c r="D52" s="387"/>
      <c r="E52" s="387"/>
      <c r="F52" s="387"/>
      <c r="G52" s="387"/>
      <c r="H52" s="201"/>
      <c r="I52" s="201"/>
      <c r="J52" s="201"/>
      <c r="K52" s="201"/>
      <c r="L52" s="444"/>
    </row>
    <row r="53" spans="1:12" s="348" customFormat="1" ht="19.5" x14ac:dyDescent="0.5">
      <c r="A53" s="241" t="s">
        <v>201</v>
      </c>
      <c r="B53" s="345"/>
      <c r="C53" s="346"/>
      <c r="D53" s="346"/>
      <c r="E53" s="346"/>
      <c r="F53" s="347"/>
      <c r="G53" s="346"/>
      <c r="H53" s="346"/>
      <c r="I53" s="346"/>
      <c r="J53" s="346"/>
      <c r="K53" s="346"/>
      <c r="L53" s="446"/>
    </row>
    <row r="54" spans="1:12" s="238" customFormat="1" ht="19.5" x14ac:dyDescent="0.5">
      <c r="A54" s="241" t="s">
        <v>197</v>
      </c>
      <c r="B54" s="257" t="e">
        <f>NPV(B53/100,A44:K44)</f>
        <v>#DIV/0!</v>
      </c>
      <c r="C54" s="258"/>
      <c r="D54" s="258"/>
      <c r="E54" s="258"/>
      <c r="F54" s="256"/>
      <c r="G54" s="258"/>
      <c r="H54" s="258"/>
      <c r="I54" s="258"/>
      <c r="J54" s="258"/>
      <c r="K54" s="258"/>
      <c r="L54" s="446"/>
    </row>
    <row r="55" spans="1:12" s="238" customFormat="1" ht="19.5" x14ac:dyDescent="0.5">
      <c r="A55" s="241" t="s">
        <v>198</v>
      </c>
      <c r="B55" s="257" t="e">
        <f>MATCH('تسهیلات بانکی'!B6,B48:K48)</f>
        <v>#DIV/0!</v>
      </c>
      <c r="C55" s="258" t="s">
        <v>199</v>
      </c>
      <c r="D55" s="349" t="e">
        <f>TRUNC((('تسهیلات بانکی'!B6-LOOKUP(B55,B46:K46,B48:K48))/LOOKUP(B55+1,B46:K46,B47:K47))*12)</f>
        <v>#DIV/0!</v>
      </c>
      <c r="E55" s="258" t="s">
        <v>138</v>
      </c>
      <c r="F55" s="256"/>
      <c r="G55" s="258"/>
      <c r="H55" s="258"/>
      <c r="I55" s="258"/>
      <c r="J55" s="258"/>
      <c r="K55" s="258"/>
      <c r="L55" s="446"/>
    </row>
    <row r="56" spans="1:12" s="343" customFormat="1" ht="6" customHeight="1" x14ac:dyDescent="0.5">
      <c r="A56" s="339"/>
      <c r="B56" s="340"/>
      <c r="C56" s="341"/>
      <c r="D56" s="341"/>
      <c r="E56" s="341"/>
      <c r="F56" s="342"/>
      <c r="G56" s="341"/>
      <c r="H56" s="341"/>
      <c r="I56" s="341"/>
      <c r="J56" s="341"/>
      <c r="K56" s="341"/>
      <c r="L56" s="447"/>
    </row>
    <row r="57" spans="1:12" s="243" customFormat="1" ht="21.75" x14ac:dyDescent="0.4">
      <c r="A57" s="382" t="s">
        <v>200</v>
      </c>
      <c r="B57" s="383"/>
      <c r="C57" s="383"/>
      <c r="D57" s="383"/>
      <c r="E57" s="383"/>
      <c r="F57" s="383"/>
      <c r="G57" s="383"/>
      <c r="H57" s="242"/>
      <c r="I57" s="242"/>
      <c r="J57" s="242"/>
      <c r="K57" s="242"/>
      <c r="L57" s="448"/>
    </row>
    <row r="58" spans="1:12" s="221" customFormat="1" ht="19.5" x14ac:dyDescent="0.5">
      <c r="A58" s="236" t="s">
        <v>177</v>
      </c>
      <c r="B58" s="260" t="e">
        <f>B23/(B59-(B16/2940))</f>
        <v>#DIV/0!</v>
      </c>
      <c r="C58" s="244" t="s">
        <v>165</v>
      </c>
      <c r="D58" s="244" t="s">
        <v>175</v>
      </c>
      <c r="E58" s="297" t="e">
        <f>(B58/'ضرایب فروش و تبلیغات'!B2)*100</f>
        <v>#DIV/0!</v>
      </c>
      <c r="F58" s="222" t="s">
        <v>184</v>
      </c>
      <c r="L58" s="434"/>
    </row>
    <row r="59" spans="1:12" hidden="1" x14ac:dyDescent="0.4">
      <c r="B59" s="198">
        <f>'ضرایب فروش و تبلیغات'!C2</f>
        <v>0</v>
      </c>
      <c r="L59" s="428"/>
    </row>
    <row r="60" spans="1:12" s="221" customFormat="1" ht="19.5" hidden="1" x14ac:dyDescent="0.5">
      <c r="A60" s="236"/>
      <c r="B60" s="260"/>
      <c r="C60" s="244"/>
      <c r="D60" s="236"/>
      <c r="E60" s="236"/>
      <c r="F60" s="222"/>
      <c r="L60" s="434"/>
    </row>
    <row r="61" spans="1:12" s="238" customFormat="1" ht="19.5" x14ac:dyDescent="0.5">
      <c r="A61" s="236" t="s">
        <v>176</v>
      </c>
      <c r="B61" s="300" t="e">
        <f>B24/2940</f>
        <v>#DIV/0!</v>
      </c>
      <c r="C61" s="300" t="e">
        <f t="shared" ref="C61:K61" si="14">C24/2940</f>
        <v>#DIV/0!</v>
      </c>
      <c r="D61" s="300" t="e">
        <f t="shared" si="14"/>
        <v>#DIV/0!</v>
      </c>
      <c r="E61" s="300" t="e">
        <f t="shared" si="14"/>
        <v>#DIV/0!</v>
      </c>
      <c r="F61" s="300" t="e">
        <f t="shared" si="14"/>
        <v>#DIV/0!</v>
      </c>
      <c r="G61" s="300" t="e">
        <f t="shared" si="14"/>
        <v>#DIV/0!</v>
      </c>
      <c r="H61" s="300" t="e">
        <f t="shared" si="14"/>
        <v>#DIV/0!</v>
      </c>
      <c r="I61" s="300" t="e">
        <f t="shared" si="14"/>
        <v>#DIV/0!</v>
      </c>
      <c r="J61" s="300" t="e">
        <f t="shared" si="14"/>
        <v>#DIV/0!</v>
      </c>
      <c r="K61" s="300" t="e">
        <f t="shared" si="14"/>
        <v>#DIV/0!</v>
      </c>
      <c r="L61" s="446"/>
    </row>
    <row r="62" spans="1:12" s="428" customFormat="1" x14ac:dyDescent="0.4">
      <c r="F62" s="429"/>
    </row>
    <row r="63" spans="1:12" hidden="1" x14ac:dyDescent="0.4"/>
    <row r="64" spans="1:12" hidden="1" x14ac:dyDescent="0.4"/>
    <row r="65" spans="2:2" hidden="1" x14ac:dyDescent="0.4"/>
    <row r="66" spans="2:2" hidden="1" x14ac:dyDescent="0.4"/>
    <row r="67" spans="2:2" hidden="1" x14ac:dyDescent="0.4"/>
    <row r="68" spans="2:2" hidden="1" x14ac:dyDescent="0.4"/>
    <row r="69" spans="2:2" hidden="1" x14ac:dyDescent="0.4"/>
    <row r="70" spans="2:2" hidden="1" x14ac:dyDescent="0.4"/>
    <row r="71" spans="2:2" hidden="1" x14ac:dyDescent="0.4"/>
    <row r="72" spans="2:2" hidden="1" x14ac:dyDescent="0.4"/>
    <row r="73" spans="2:2" hidden="1" x14ac:dyDescent="0.4"/>
    <row r="74" spans="2:2" ht="18.75" hidden="1" x14ac:dyDescent="0.55000000000000004">
      <c r="B74" s="298"/>
    </row>
    <row r="75" spans="2:2" hidden="1" x14ac:dyDescent="0.4"/>
    <row r="76" spans="2:2" hidden="1" x14ac:dyDescent="0.4"/>
    <row r="77" spans="2:2" hidden="1" x14ac:dyDescent="0.4"/>
    <row r="78" spans="2:2" hidden="1" x14ac:dyDescent="0.4"/>
    <row r="79" spans="2:2" hidden="1" x14ac:dyDescent="0.4">
      <c r="B79" s="299"/>
    </row>
    <row r="80" spans="2:2" hidden="1" x14ac:dyDescent="0.4"/>
    <row r="81" hidden="1" x14ac:dyDescent="0.4"/>
    <row r="82" hidden="1" x14ac:dyDescent="0.4"/>
    <row r="83" hidden="1" x14ac:dyDescent="0.4"/>
    <row r="84" hidden="1" x14ac:dyDescent="0.4"/>
    <row r="85" hidden="1" x14ac:dyDescent="0.4"/>
    <row r="86" hidden="1" x14ac:dyDescent="0.4"/>
    <row r="87" hidden="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idden="1" x14ac:dyDescent="0.4"/>
    <row r="97" spans="2:2" hidden="1" x14ac:dyDescent="0.4"/>
    <row r="98" spans="2:2" hidden="1" x14ac:dyDescent="0.4"/>
    <row r="99" spans="2:2" hidden="1" x14ac:dyDescent="0.4"/>
    <row r="100" spans="2:2" hidden="1" x14ac:dyDescent="0.4"/>
    <row r="101" spans="2:2" hidden="1" x14ac:dyDescent="0.4"/>
    <row r="102" spans="2:2" hidden="1" x14ac:dyDescent="0.4"/>
    <row r="103" spans="2:2" hidden="1" x14ac:dyDescent="0.4"/>
    <row r="104" spans="2:2" hidden="1" x14ac:dyDescent="0.4">
      <c r="B104" s="299"/>
    </row>
  </sheetData>
  <mergeCells count="5">
    <mergeCell ref="A57:G57"/>
    <mergeCell ref="A1:G1"/>
    <mergeCell ref="A6:G6"/>
    <mergeCell ref="A42:G42"/>
    <mergeCell ref="A52:G52"/>
  </mergeCells>
  <phoneticPr fontId="0" type="noConversion"/>
  <pageMargins left="0.16" right="1.1000000000000001" top="0.73" bottom="0.18" header="0.17" footer="0.18"/>
  <pageSetup paperSize="9" scale="5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zoomScale="90" zoomScaleNormal="90" workbookViewId="0">
      <selection activeCell="D15" sqref="D15"/>
    </sheetView>
  </sheetViews>
  <sheetFormatPr defaultRowHeight="12.75" x14ac:dyDescent="0.2"/>
  <sheetData/>
  <phoneticPr fontId="3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چکیده مالی طرح</vt:lpstr>
      <vt:lpstr>سرمايه گذاري ثابت و استهلاک آن</vt:lpstr>
      <vt:lpstr>سرمایه درگردش</vt:lpstr>
      <vt:lpstr>حقوق و دستمزد</vt:lpstr>
      <vt:lpstr>هزینه های جاری</vt:lpstr>
      <vt:lpstr>ضرایب فروش و تبلیغات</vt:lpstr>
      <vt:lpstr>تسهیلات بانکی</vt:lpstr>
      <vt:lpstr>صورت سود و زیان پیش بینی شده</vt:lpstr>
      <vt:lpstr>نمودار</vt:lpstr>
      <vt:lpstr>'سرمايه گذاري ثابت و استهلاک آن'!Print_Area</vt:lpstr>
      <vt:lpstr>'صورت سود و زیان پیش بینی شده'!Print_Area</vt:lpstr>
      <vt:lpstr>ص</vt:lpstr>
      <vt:lpstr>ض</vt:lpstr>
    </vt:vector>
  </TitlesOfParts>
  <Company>ExcelEngineer.ir</Company>
  <LinksUpToDate>false</LinksUpToDate>
  <SharedDoc>false</SharedDoc>
  <HyperlinkBase>excelengineer.ir</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طرح توجیهی</dc:subject>
  <dc:creator>Omid_Motamedi</dc:creator>
  <cp:keywords>https://telegram.me/ExcelEngineer</cp:keywords>
  <dc:description>Omid_motamedi@outlook.com</dc:description>
  <cp:lastModifiedBy>Omid</cp:lastModifiedBy>
  <cp:lastPrinted>2009-01-08T07:13:21Z</cp:lastPrinted>
  <dcterms:created xsi:type="dcterms:W3CDTF">2008-12-13T10:25:48Z</dcterms:created>
  <dcterms:modified xsi:type="dcterms:W3CDTF">2016-04-05T20:41:03Z</dcterms:modified>
  <cp:contentStatus/>
</cp:coreProperties>
</file>