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drawings/drawing1.xml" ContentType="application/vnd.openxmlformats-officedocument.drawing+xml"/>
  <Override PartName="/xl/queryTables/queryTable4.xml" ContentType="application/vnd.openxmlformats-officedocument.spreadsheetml.query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zpardaz\Desktop\New folder\"/>
    </mc:Choice>
  </mc:AlternateContent>
  <bookViews>
    <workbookView xWindow="360" yWindow="540" windowWidth="14355" windowHeight="4260" activeTab="9"/>
  </bookViews>
  <sheets>
    <sheet name="BEAM-Design" sheetId="1" r:id="rId1"/>
    <sheet name="Column-Design" sheetId="9" r:id="rId2"/>
    <sheet name="BARCING-Design" sheetId="8" r:id="rId3"/>
    <sheet name="2IPE " sheetId="7" state="hidden" r:id="rId4"/>
    <sheet name="IPE " sheetId="4" state="hidden" r:id="rId5"/>
    <sheet name="UNP  " sheetId="5" state="hidden" r:id="rId6"/>
    <sheet name="Cast IPE " sheetId="6" state="hidden" r:id="rId7"/>
    <sheet name="Tanesh Mojaz Sotun" sheetId="3" state="hidden" r:id="rId8"/>
    <sheet name="مقدمه" sheetId="10" state="hidden" r:id="rId9"/>
    <sheet name="Jeld" sheetId="11" r:id="rId10"/>
  </sheets>
  <definedNames>
    <definedName name="_1" localSheetId="3">'2IPE '!$C$3:$T$20</definedName>
    <definedName name="_1" localSheetId="6">'Cast IPE '!$A$5:$L$23</definedName>
    <definedName name="_1" localSheetId="4">'IPE '!$C$3:$T$20</definedName>
    <definedName name="_1" localSheetId="5">'UNP  '!$B$5:$U$29</definedName>
    <definedName name="ipe" localSheetId="3">'2IPE '!$C$3:$S$28</definedName>
    <definedName name="ipe">'IPE '!$C$3:$S$28</definedName>
    <definedName name="ipe_list" localSheetId="3">'2IPE '!$C$3:$C$28</definedName>
    <definedName name="ipe_list">'IPE '!$C$3:$C$28</definedName>
    <definedName name="_xlnm.Print_Area" localSheetId="9">Jeld!$B$3:$G$17</definedName>
  </definedNames>
  <calcPr calcId="152511"/>
</workbook>
</file>

<file path=xl/calcChain.xml><?xml version="1.0" encoding="utf-8"?>
<calcChain xmlns="http://schemas.openxmlformats.org/spreadsheetml/2006/main">
  <c r="A7" i="1" l="1"/>
  <c r="D6" i="8" l="1"/>
  <c r="D5" i="8"/>
  <c r="D4" i="8"/>
  <c r="E7" i="8" l="1"/>
  <c r="E6" i="8"/>
  <c r="E5" i="8"/>
  <c r="E4" i="8"/>
  <c r="A7" i="8"/>
  <c r="A10" i="8" l="1"/>
  <c r="B12" i="8" s="1"/>
  <c r="A7" i="9"/>
  <c r="B11" i="8" l="1"/>
  <c r="X17" i="5" s="1"/>
  <c r="A9" i="9"/>
  <c r="X13" i="5" l="1"/>
  <c r="W16" i="5"/>
  <c r="W12" i="5"/>
  <c r="X28" i="5"/>
  <c r="W23" i="5"/>
  <c r="X24" i="5"/>
  <c r="X26" i="5"/>
  <c r="W25" i="5"/>
  <c r="X12" i="5"/>
  <c r="X19" i="5"/>
  <c r="W26" i="5"/>
  <c r="W21" i="5"/>
  <c r="W28" i="5"/>
  <c r="X15" i="5"/>
  <c r="X10" i="5"/>
  <c r="W19" i="5"/>
  <c r="X22" i="5"/>
  <c r="W22" i="5"/>
  <c r="X25" i="5"/>
  <c r="W17" i="5"/>
  <c r="X20" i="5"/>
  <c r="W24" i="5"/>
  <c r="X27" i="5"/>
  <c r="X11" i="5"/>
  <c r="W15" i="5"/>
  <c r="X18" i="5"/>
  <c r="W18" i="5"/>
  <c r="X21" i="5"/>
  <c r="W10" i="5"/>
  <c r="W13" i="5"/>
  <c r="X16" i="5"/>
  <c r="W20" i="5"/>
  <c r="X23" i="5"/>
  <c r="W27" i="5"/>
  <c r="W11" i="5"/>
  <c r="X14" i="5"/>
  <c r="W14" i="5"/>
  <c r="B35" i="9"/>
  <c r="B34" i="9"/>
  <c r="A11" i="9"/>
  <c r="A13" i="9" s="1"/>
  <c r="B19" i="9"/>
  <c r="B13" i="8" l="1"/>
  <c r="B15" i="8" s="1"/>
  <c r="B17" i="8" s="1"/>
  <c r="B18" i="8" s="1"/>
  <c r="B14" i="8"/>
  <c r="W6" i="7"/>
  <c r="W10" i="7"/>
  <c r="W14" i="7"/>
  <c r="W18" i="7"/>
  <c r="W4" i="7"/>
  <c r="W8" i="7"/>
  <c r="W12" i="7"/>
  <c r="W16" i="7"/>
  <c r="W7" i="7"/>
  <c r="W11" i="7"/>
  <c r="W15" i="7"/>
  <c r="W19" i="7"/>
  <c r="W20" i="7"/>
  <c r="W5" i="7"/>
  <c r="W9" i="7"/>
  <c r="W13" i="7"/>
  <c r="W17" i="7"/>
  <c r="W3" i="7"/>
  <c r="B16" i="8" l="1"/>
  <c r="B8" i="1" l="1"/>
  <c r="V5" i="7" l="1"/>
  <c r="V9" i="7"/>
  <c r="V13" i="7"/>
  <c r="V17" i="7"/>
  <c r="V3" i="7"/>
  <c r="V6" i="7"/>
  <c r="V10" i="7"/>
  <c r="V14" i="7"/>
  <c r="V18" i="7"/>
  <c r="V7" i="7"/>
  <c r="V11" i="7"/>
  <c r="V15" i="7"/>
  <c r="V19" i="7"/>
  <c r="V4" i="7"/>
  <c r="V8" i="7"/>
  <c r="V12" i="7"/>
  <c r="V16" i="7"/>
  <c r="V20" i="7"/>
  <c r="B10" i="1"/>
  <c r="B11" i="1" s="1"/>
  <c r="B12" i="1" s="1"/>
  <c r="L3" i="6"/>
  <c r="K3" i="6"/>
  <c r="J3" i="6"/>
  <c r="I3" i="6"/>
  <c r="H3" i="6"/>
  <c r="G3" i="6"/>
  <c r="F3" i="6"/>
  <c r="E3" i="6"/>
  <c r="D3" i="6"/>
  <c r="C3" i="6"/>
  <c r="B3" i="6"/>
  <c r="T3" i="5"/>
  <c r="S3" i="5"/>
  <c r="R3" i="5"/>
  <c r="Q3" i="5"/>
  <c r="P3" i="5"/>
  <c r="O3" i="5"/>
  <c r="N3" i="5"/>
  <c r="M3" i="5"/>
  <c r="L3" i="5"/>
  <c r="K3" i="5"/>
  <c r="J3" i="5"/>
  <c r="I3" i="5"/>
  <c r="H3" i="5"/>
  <c r="G3" i="5"/>
  <c r="F3" i="5"/>
  <c r="E3" i="5"/>
  <c r="D3" i="5"/>
  <c r="C3" i="5"/>
  <c r="A12" i="9" l="1"/>
  <c r="U7" i="7"/>
  <c r="U4" i="7"/>
  <c r="U8" i="7"/>
  <c r="U12" i="7"/>
  <c r="U16" i="7"/>
  <c r="U20" i="7"/>
  <c r="U5" i="7"/>
  <c r="U9" i="7"/>
  <c r="U13" i="7"/>
  <c r="U17" i="7"/>
  <c r="U3" i="7"/>
  <c r="U6" i="7"/>
  <c r="U10" i="7"/>
  <c r="U14" i="7"/>
  <c r="U18" i="7"/>
  <c r="U11" i="7"/>
  <c r="U15" i="7"/>
  <c r="U19" i="7"/>
  <c r="U4" i="4"/>
  <c r="U8" i="4"/>
  <c r="U12" i="4"/>
  <c r="U16" i="4"/>
  <c r="U20" i="4"/>
  <c r="U5" i="4"/>
  <c r="U9" i="4"/>
  <c r="U13" i="4"/>
  <c r="U17" i="4"/>
  <c r="U3" i="4"/>
  <c r="U6" i="4"/>
  <c r="U10" i="4"/>
  <c r="U14" i="4"/>
  <c r="U18" i="4"/>
  <c r="U7" i="4"/>
  <c r="U11" i="4"/>
  <c r="U15" i="4"/>
  <c r="U19" i="4"/>
  <c r="A25" i="9" l="1"/>
  <c r="A19" i="9"/>
  <c r="A37" i="9"/>
  <c r="A24" i="9"/>
  <c r="A14" i="9"/>
  <c r="A15" i="9"/>
  <c r="A26" i="9"/>
  <c r="A16" i="9"/>
  <c r="A13" i="1"/>
  <c r="A15" i="1" s="1"/>
  <c r="A14" i="1"/>
  <c r="A16" i="1" s="1"/>
  <c r="A27" i="9" l="1"/>
  <c r="A30" i="9"/>
  <c r="A31" i="9" s="1"/>
  <c r="A29" i="9"/>
  <c r="A28" i="9"/>
  <c r="A32" i="9" l="1"/>
  <c r="A33" i="9" s="1"/>
  <c r="A35" i="9" s="1"/>
  <c r="A34" i="9" l="1"/>
  <c r="A36" i="9" s="1"/>
</calcChain>
</file>

<file path=xl/connections.xml><?xml version="1.0" encoding="utf-8"?>
<connections xmlns="http://schemas.openxmlformats.org/spreadsheetml/2006/main">
  <connection id="1" name="1" type="6" refreshedVersion="3" background="1" saveData="1">
    <textPr sourceFile="C:\Documents and Settings\H-ebrahimi\Desktop\1.txt" tab="0" comma="1">
      <textFields count="19">
        <textField/>
        <textField/>
        <textField/>
        <textField/>
        <textField/>
        <textField/>
        <textField/>
        <textField/>
        <textField/>
        <textField/>
        <textField/>
        <textField/>
        <textField/>
        <textField/>
        <textField/>
        <textField/>
        <textField/>
        <textField/>
        <textField/>
      </textFields>
    </textPr>
  </connection>
  <connection id="2" name="11" type="6" refreshedVersion="3" background="1" saveData="1">
    <textPr sourceFile="C:\Documents and Settings\H-ebrahimi\Desktop\1.txt" tab="0" comma="1">
      <textFields count="19">
        <textField/>
        <textField/>
        <textField/>
        <textField/>
        <textField/>
        <textField/>
        <textField/>
        <textField/>
        <textField/>
        <textField/>
        <textField/>
        <textField/>
        <textField/>
        <textField/>
        <textField/>
        <textField/>
        <textField/>
        <textField/>
        <textField/>
      </textFields>
    </textPr>
  </connection>
  <connection id="3" name="13" type="6" refreshedVersion="3" background="1" saveData="1">
    <textPr sourceFile="C:\Documents and Settings\H-ebrahimi\Desktop\1.txt" tab="0" comma="1">
      <textFields count="20">
        <textField/>
        <textField/>
        <textField/>
        <textField/>
        <textField/>
        <textField/>
        <textField/>
        <textField/>
        <textField/>
        <textField/>
        <textField/>
        <textField/>
        <textField/>
        <textField/>
        <textField/>
        <textField/>
        <textField/>
        <textField/>
        <textField/>
        <textField/>
      </textFields>
    </textPr>
  </connection>
  <connection id="4" name="19" type="6" refreshedVersion="3" background="1" saveData="1">
    <textPr sourceFile="C:\Documents and Settings\H-ebrahimi\Desktop\1.txt" tab="0" comma="1">
      <textFields count="13">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<sst xmlns="http://schemas.openxmlformats.org/spreadsheetml/2006/main" count="223" uniqueCount="128">
  <si>
    <t>نام تیر:</t>
  </si>
  <si>
    <r>
      <t>IPE</t>
    </r>
    <r>
      <rPr>
        <sz val="10"/>
        <color indexed="9"/>
        <rFont val="Arial"/>
        <family val="2"/>
      </rPr>
      <t> </t>
    </r>
  </si>
  <si>
    <t>h</t>
  </si>
  <si>
    <t>b</t>
  </si>
  <si>
    <t>s</t>
  </si>
  <si>
    <t>t</t>
  </si>
  <si>
    <t>r</t>
  </si>
  <si>
    <t>c</t>
  </si>
  <si>
    <t>h-2c</t>
  </si>
  <si>
    <t>A</t>
  </si>
  <si>
    <t>G</t>
  </si>
  <si>
    <r>
      <t>J</t>
    </r>
    <r>
      <rPr>
        <vertAlign val="subscript"/>
        <sz val="10"/>
        <color indexed="9"/>
        <rFont val="Arial"/>
        <family val="2"/>
      </rPr>
      <t>x</t>
    </r>
  </si>
  <si>
    <r>
      <t>W</t>
    </r>
    <r>
      <rPr>
        <vertAlign val="subscript"/>
        <sz val="10"/>
        <color indexed="9"/>
        <rFont val="Arial"/>
        <family val="2"/>
      </rPr>
      <t>x</t>
    </r>
  </si>
  <si>
    <r>
      <t>i</t>
    </r>
    <r>
      <rPr>
        <vertAlign val="subscript"/>
        <sz val="10"/>
        <color indexed="9"/>
        <rFont val="Arial"/>
        <family val="2"/>
      </rPr>
      <t>x</t>
    </r>
  </si>
  <si>
    <r>
      <t>J</t>
    </r>
    <r>
      <rPr>
        <vertAlign val="subscript"/>
        <sz val="10"/>
        <color indexed="9"/>
        <rFont val="Arial"/>
        <family val="2"/>
      </rPr>
      <t>y</t>
    </r>
  </si>
  <si>
    <r>
      <t>W</t>
    </r>
    <r>
      <rPr>
        <vertAlign val="subscript"/>
        <sz val="10"/>
        <color indexed="9"/>
        <rFont val="Arial"/>
        <family val="2"/>
      </rPr>
      <t>y</t>
    </r>
  </si>
  <si>
    <r>
      <t>i</t>
    </r>
    <r>
      <rPr>
        <vertAlign val="subscript"/>
        <sz val="10"/>
        <color indexed="9"/>
        <rFont val="Arial"/>
        <family val="2"/>
      </rPr>
      <t>y</t>
    </r>
  </si>
  <si>
    <r>
      <t>a</t>
    </r>
    <r>
      <rPr>
        <vertAlign val="subscript"/>
        <sz val="10"/>
        <color indexed="9"/>
        <rFont val="Arial"/>
        <family val="2"/>
      </rPr>
      <t>1</t>
    </r>
  </si>
  <si>
    <r>
      <t>r</t>
    </r>
    <r>
      <rPr>
        <vertAlign val="subscript"/>
        <sz val="10"/>
        <color indexed="9"/>
        <rFont val="Arial"/>
        <family val="2"/>
      </rPr>
      <t>T</t>
    </r>
  </si>
  <si>
    <t>mm</t>
  </si>
  <si>
    <r>
      <t>cm</t>
    </r>
    <r>
      <rPr>
        <vertAlign val="superscript"/>
        <sz val="10"/>
        <color indexed="9"/>
        <rFont val="Arial"/>
        <family val="2"/>
      </rPr>
      <t>2</t>
    </r>
  </si>
  <si>
    <t>kg/m</t>
  </si>
  <si>
    <r>
      <t>cm</t>
    </r>
    <r>
      <rPr>
        <vertAlign val="superscript"/>
        <sz val="10"/>
        <color indexed="9"/>
        <rFont val="Arial"/>
        <family val="2"/>
      </rPr>
      <t>4</t>
    </r>
  </si>
  <si>
    <r>
      <t>cm</t>
    </r>
    <r>
      <rPr>
        <vertAlign val="superscript"/>
        <sz val="10"/>
        <color indexed="9"/>
        <rFont val="Arial"/>
        <family val="2"/>
      </rPr>
      <t>3</t>
    </r>
  </si>
  <si>
    <t>cm</t>
  </si>
  <si>
    <r>
      <t>UNP</t>
    </r>
    <r>
      <rPr>
        <sz val="11"/>
        <color indexed="9"/>
        <rFont val="Calibri"/>
        <family val="2"/>
        <charset val="178"/>
      </rPr>
      <t> </t>
    </r>
  </si>
  <si>
    <r>
      <t>t=r</t>
    </r>
    <r>
      <rPr>
        <b/>
        <vertAlign val="subscript"/>
        <sz val="11"/>
        <color indexed="9"/>
        <rFont val="Calibri"/>
        <family val="2"/>
        <charset val="178"/>
      </rPr>
      <t>1</t>
    </r>
  </si>
  <si>
    <r>
      <t>r</t>
    </r>
    <r>
      <rPr>
        <b/>
        <vertAlign val="subscript"/>
        <sz val="11"/>
        <color indexed="9"/>
        <rFont val="Calibri"/>
        <family val="2"/>
        <charset val="178"/>
      </rPr>
      <t>2</t>
    </r>
  </si>
  <si>
    <r>
      <t>J</t>
    </r>
    <r>
      <rPr>
        <vertAlign val="subscript"/>
        <sz val="11"/>
        <color indexed="9"/>
        <rFont val="Calibri"/>
        <family val="2"/>
        <charset val="178"/>
      </rPr>
      <t>x</t>
    </r>
  </si>
  <si>
    <r>
      <t>W</t>
    </r>
    <r>
      <rPr>
        <vertAlign val="subscript"/>
        <sz val="11"/>
        <color indexed="9"/>
        <rFont val="Calibri"/>
        <family val="2"/>
        <charset val="178"/>
      </rPr>
      <t>x</t>
    </r>
  </si>
  <si>
    <r>
      <t>i</t>
    </r>
    <r>
      <rPr>
        <vertAlign val="subscript"/>
        <sz val="11"/>
        <color indexed="9"/>
        <rFont val="Calibri"/>
        <family val="2"/>
        <charset val="178"/>
      </rPr>
      <t>x</t>
    </r>
  </si>
  <si>
    <r>
      <t>J</t>
    </r>
    <r>
      <rPr>
        <vertAlign val="subscript"/>
        <sz val="11"/>
        <color indexed="9"/>
        <rFont val="Calibri"/>
        <family val="2"/>
        <charset val="178"/>
      </rPr>
      <t>y</t>
    </r>
  </si>
  <si>
    <r>
      <t>W</t>
    </r>
    <r>
      <rPr>
        <vertAlign val="subscript"/>
        <sz val="11"/>
        <color indexed="9"/>
        <rFont val="Calibri"/>
        <family val="2"/>
        <charset val="178"/>
      </rPr>
      <t>y</t>
    </r>
  </si>
  <si>
    <r>
      <t>i</t>
    </r>
    <r>
      <rPr>
        <vertAlign val="subscript"/>
        <sz val="11"/>
        <color indexed="9"/>
        <rFont val="Calibri"/>
        <family val="2"/>
        <charset val="178"/>
      </rPr>
      <t>y</t>
    </r>
  </si>
  <si>
    <r>
      <t>e</t>
    </r>
    <r>
      <rPr>
        <vertAlign val="subscript"/>
        <sz val="11"/>
        <color indexed="9"/>
        <rFont val="Calibri"/>
        <family val="2"/>
        <charset val="178"/>
      </rPr>
      <t>y</t>
    </r>
  </si>
  <si>
    <r>
      <t>x</t>
    </r>
    <r>
      <rPr>
        <vertAlign val="subscript"/>
        <sz val="11"/>
        <color indexed="9"/>
        <rFont val="Calibri"/>
        <family val="2"/>
        <charset val="178"/>
      </rPr>
      <t>M</t>
    </r>
  </si>
  <si>
    <r>
      <t>a</t>
    </r>
    <r>
      <rPr>
        <vertAlign val="subscript"/>
        <sz val="11"/>
        <color indexed="9"/>
        <rFont val="Calibri"/>
        <family val="2"/>
        <charset val="178"/>
      </rPr>
      <t>1</t>
    </r>
  </si>
  <si>
    <r>
      <t>cm</t>
    </r>
    <r>
      <rPr>
        <vertAlign val="superscript"/>
        <sz val="11"/>
        <color indexed="9"/>
        <rFont val="Calibri"/>
        <family val="2"/>
        <charset val="178"/>
      </rPr>
      <t>2</t>
    </r>
  </si>
  <si>
    <r>
      <t>cm</t>
    </r>
    <r>
      <rPr>
        <vertAlign val="superscript"/>
        <sz val="11"/>
        <color indexed="9"/>
        <rFont val="Calibri"/>
        <family val="2"/>
        <charset val="178"/>
      </rPr>
      <t>4</t>
    </r>
  </si>
  <si>
    <r>
      <t>cm</t>
    </r>
    <r>
      <rPr>
        <vertAlign val="superscript"/>
        <sz val="11"/>
        <color indexed="9"/>
        <rFont val="Calibri"/>
        <family val="2"/>
        <charset val="178"/>
      </rPr>
      <t>3</t>
    </r>
  </si>
  <si>
    <t>30x15</t>
  </si>
  <si>
    <t>--</t>
  </si>
  <si>
    <t>40x20</t>
  </si>
  <si>
    <t>50x25</t>
  </si>
  <si>
    <t>Cast IPE</t>
  </si>
  <si>
    <t>H</t>
  </si>
  <si>
    <r>
      <t>F</t>
    </r>
    <r>
      <rPr>
        <b/>
        <vertAlign val="subscript"/>
        <sz val="11"/>
        <color indexed="9"/>
        <rFont val="Calibri"/>
        <family val="2"/>
        <charset val="178"/>
      </rPr>
      <t>a</t>
    </r>
  </si>
  <si>
    <r>
      <t>l</t>
    </r>
    <r>
      <rPr>
        <b/>
        <vertAlign val="subscript"/>
        <sz val="11"/>
        <color indexed="9"/>
        <rFont val="Calibri"/>
        <family val="2"/>
        <charset val="178"/>
      </rPr>
      <t>xa</t>
    </r>
  </si>
  <si>
    <r>
      <t>W</t>
    </r>
    <r>
      <rPr>
        <b/>
        <vertAlign val="subscript"/>
        <sz val="11"/>
        <color indexed="9"/>
        <rFont val="Calibri"/>
        <family val="2"/>
        <charset val="178"/>
      </rPr>
      <t>xa</t>
    </r>
  </si>
  <si>
    <r>
      <t>F</t>
    </r>
    <r>
      <rPr>
        <b/>
        <vertAlign val="subscript"/>
        <sz val="11"/>
        <color indexed="9"/>
        <rFont val="Calibri"/>
        <family val="2"/>
        <charset val="178"/>
      </rPr>
      <t>b</t>
    </r>
  </si>
  <si>
    <r>
      <t>l</t>
    </r>
    <r>
      <rPr>
        <b/>
        <vertAlign val="subscript"/>
        <sz val="11"/>
        <color indexed="9"/>
        <rFont val="Calibri"/>
        <family val="2"/>
        <charset val="178"/>
      </rPr>
      <t>xb</t>
    </r>
  </si>
  <si>
    <r>
      <t>W</t>
    </r>
    <r>
      <rPr>
        <b/>
        <vertAlign val="subscript"/>
        <sz val="11"/>
        <color indexed="9"/>
        <rFont val="Calibri"/>
        <family val="2"/>
        <charset val="178"/>
      </rPr>
      <t>xb</t>
    </r>
  </si>
  <si>
    <r>
      <t>cm</t>
    </r>
    <r>
      <rPr>
        <b/>
        <vertAlign val="superscript"/>
        <sz val="11"/>
        <color indexed="9"/>
        <rFont val="Calibri"/>
        <family val="2"/>
        <charset val="178"/>
      </rPr>
      <t>2</t>
    </r>
  </si>
  <si>
    <t>kg/m
(per 1.5h)</t>
  </si>
  <si>
    <r>
      <t>cm</t>
    </r>
    <r>
      <rPr>
        <b/>
        <vertAlign val="superscript"/>
        <sz val="11"/>
        <color indexed="9"/>
        <rFont val="Calibri"/>
        <family val="2"/>
        <charset val="178"/>
      </rPr>
      <t>4</t>
    </r>
  </si>
  <si>
    <r>
      <t>cm</t>
    </r>
    <r>
      <rPr>
        <b/>
        <vertAlign val="superscript"/>
        <sz val="11"/>
        <color indexed="9"/>
        <rFont val="Calibri"/>
        <family val="2"/>
        <charset val="178"/>
      </rPr>
      <t>3</t>
    </r>
  </si>
  <si>
    <t>Fa=</t>
  </si>
  <si>
    <t>فشردگی مقطع:</t>
  </si>
  <si>
    <t>فشرده</t>
  </si>
  <si>
    <t>غیر فشرده</t>
  </si>
  <si>
    <t>Wx=</t>
  </si>
  <si>
    <t>طول تیر(متر):</t>
  </si>
  <si>
    <t>طول تیر عمود(متر):</t>
  </si>
  <si>
    <t>وضعیت دیوار روی تیر:</t>
  </si>
  <si>
    <t>دارد</t>
  </si>
  <si>
    <t>ندارد</t>
  </si>
  <si>
    <t>(Fa/Fy)=</t>
  </si>
  <si>
    <r>
      <t>M</t>
    </r>
    <r>
      <rPr>
        <vertAlign val="subscript"/>
        <sz val="12"/>
        <color theme="1"/>
        <rFont val="B Mitra"/>
        <charset val="178"/>
      </rPr>
      <t>max</t>
    </r>
    <r>
      <rPr>
        <sz val="12"/>
        <color theme="1"/>
        <rFont val="B Mitra"/>
        <charset val="178"/>
      </rPr>
      <t>(Ton.m)=</t>
    </r>
  </si>
  <si>
    <t>وزن واحد سطح کف (زنده+مرده+تیغه)=</t>
  </si>
  <si>
    <t>وزن واحد طول دیوار=</t>
  </si>
  <si>
    <t>شماره ردیف پروفیل تک</t>
  </si>
  <si>
    <t>شماره ردیف پروفیل دوبل</t>
  </si>
  <si>
    <t>نمره پروفیل IPE :</t>
  </si>
  <si>
    <t>نمره پروفیل دوبل IPE:</t>
  </si>
  <si>
    <t>نام مهاربند:</t>
  </si>
  <si>
    <t>X ابتدا:</t>
  </si>
  <si>
    <t>X انتها:</t>
  </si>
  <si>
    <t>Y ابتدا:</t>
  </si>
  <si>
    <t>Y انتها:</t>
  </si>
  <si>
    <t>Fa</t>
  </si>
  <si>
    <t>نام ستون:</t>
  </si>
  <si>
    <t>طول ستون(متر):</t>
  </si>
  <si>
    <t>نیروی منفرد بالای ستون (تن):</t>
  </si>
  <si>
    <t>مساحت بار (متر مربع):</t>
  </si>
  <si>
    <t>وزن در واحد طول روی تیر:</t>
  </si>
  <si>
    <t>نیروی محوری فشاری ستون:</t>
  </si>
  <si>
    <t>مقدار Fa تخمین:</t>
  </si>
  <si>
    <r>
      <t>مساحت مورد نیاز (Cm</t>
    </r>
    <r>
      <rPr>
        <b/>
        <vertAlign val="superscript"/>
        <sz val="12"/>
        <color theme="1"/>
        <rFont val="Arial"/>
        <family val="2"/>
        <scheme val="minor"/>
      </rPr>
      <t>2</t>
    </r>
    <r>
      <rPr>
        <b/>
        <sz val="12"/>
        <color theme="1"/>
        <rFont val="B Mitra"/>
        <charset val="178"/>
      </rPr>
      <t xml:space="preserve"> ):</t>
    </r>
  </si>
  <si>
    <t>مقطع دوبل اولیه (2IPE ) :</t>
  </si>
  <si>
    <t>مساحت دوبل</t>
  </si>
  <si>
    <t>مدول مقطع</t>
  </si>
  <si>
    <t>a1</t>
  </si>
  <si>
    <t>فاصله دلخواه</t>
  </si>
  <si>
    <t>نوع فاصله دو تیر آهن</t>
  </si>
  <si>
    <t>جوش مستقیم</t>
  </si>
  <si>
    <t>نوع اتصال :</t>
  </si>
  <si>
    <t>ورق با جوش سرتاسری</t>
  </si>
  <si>
    <t>تسمه اتصال</t>
  </si>
  <si>
    <r>
      <t>I</t>
    </r>
    <r>
      <rPr>
        <vertAlign val="subscript"/>
        <sz val="12"/>
        <color theme="1"/>
        <rFont val="B Mitra"/>
        <charset val="178"/>
      </rPr>
      <t>x</t>
    </r>
  </si>
  <si>
    <r>
      <t>i</t>
    </r>
    <r>
      <rPr>
        <vertAlign val="subscript"/>
        <sz val="12"/>
        <color theme="1"/>
        <rFont val="B Mitra"/>
        <charset val="178"/>
      </rPr>
      <t>x</t>
    </r>
  </si>
  <si>
    <r>
      <t>I</t>
    </r>
    <r>
      <rPr>
        <vertAlign val="subscript"/>
        <sz val="12"/>
        <color theme="1"/>
        <rFont val="B Mitra"/>
        <charset val="178"/>
      </rPr>
      <t>y</t>
    </r>
  </si>
  <si>
    <t>طول ورق(در صورت نیاز):</t>
  </si>
  <si>
    <t>عرض ورق(در صورت نیاز):</t>
  </si>
  <si>
    <t>ضخامت ورق(در صورت نیاز):</t>
  </si>
  <si>
    <t>a</t>
  </si>
  <si>
    <t>ix</t>
  </si>
  <si>
    <t>iy</t>
  </si>
  <si>
    <t>فاصله آکس مقاطع (در صورت نیاز):</t>
  </si>
  <si>
    <t>مساحت دوبل با ورق سراسری</t>
  </si>
  <si>
    <r>
      <t>i</t>
    </r>
    <r>
      <rPr>
        <vertAlign val="subscript"/>
        <sz val="12"/>
        <color theme="1"/>
        <rFont val="B Mitra"/>
        <charset val="178"/>
      </rPr>
      <t>y</t>
    </r>
  </si>
  <si>
    <t>تنش مجاز=</t>
  </si>
  <si>
    <t>طول دیوار خارجی موجود در محدوده:</t>
  </si>
  <si>
    <t>Fxi</t>
  </si>
  <si>
    <t>طول مهاربند(متر):</t>
  </si>
  <si>
    <t>نیروی داخلی مهاربند:</t>
  </si>
  <si>
    <t>شماره طبقه</t>
  </si>
  <si>
    <r>
      <t xml:space="preserve">نیروهای جانبی </t>
    </r>
    <r>
      <rPr>
        <b/>
        <sz val="9"/>
        <color theme="1"/>
        <rFont val="B Mitra"/>
        <charset val="178"/>
      </rPr>
      <t>(از پایین به بالا نوشته شود)</t>
    </r>
  </si>
  <si>
    <t>برش موجود</t>
  </si>
  <si>
    <t>a2</t>
  </si>
  <si>
    <t>UNP</t>
  </si>
  <si>
    <t>2UNP:</t>
  </si>
  <si>
    <t>UNP:</t>
  </si>
  <si>
    <t>2UNP</t>
  </si>
  <si>
    <t>Landa(UNP)=</t>
  </si>
  <si>
    <t>Landa(2UNP)=</t>
  </si>
  <si>
    <t>تعداد لقمه اتصال</t>
  </si>
  <si>
    <t>Hi</t>
  </si>
  <si>
    <t xml:space="preserve">جداول تحت اکسل برای طراحی سازه های فولادی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</si>
</sst>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8">
    <font>
      <sz val="11"/>
      <color theme="1"/>
      <name val="Arial"/>
      <family val="2"/>
      <charset val="178"/>
      <scheme val="minor"/>
    </font>
    <font>
      <sz val="12"/>
      <color theme="1"/>
      <name val="B Mitra"/>
      <charset val="178"/>
    </font>
    <font>
      <b/>
      <sz val="12"/>
      <color theme="1"/>
      <name val="B Mitra"/>
      <charset val="178"/>
    </font>
    <font>
      <sz val="11"/>
      <color theme="1"/>
      <name val="Calibri"/>
      <family val="2"/>
      <charset val="178"/>
    </font>
    <font>
      <sz val="15"/>
      <color indexed="9"/>
      <name val="Verdana"/>
      <family val="2"/>
    </font>
    <font>
      <sz val="10"/>
      <color indexed="9"/>
      <name val="Arial"/>
      <family val="2"/>
    </font>
    <font>
      <b/>
      <sz val="10"/>
      <color indexed="9"/>
      <name val="Arial"/>
      <family val="2"/>
    </font>
    <font>
      <vertAlign val="subscript"/>
      <sz val="10"/>
      <color indexed="9"/>
      <name val="Arial"/>
      <family val="2"/>
    </font>
    <font>
      <vertAlign val="superscript"/>
      <sz val="10"/>
      <color indexed="9"/>
      <name val="Arial"/>
      <family val="2"/>
    </font>
    <font>
      <b/>
      <sz val="11"/>
      <color indexed="9"/>
      <name val="Calibri"/>
      <family val="2"/>
      <charset val="178"/>
    </font>
    <font>
      <sz val="11"/>
      <color indexed="9"/>
      <name val="Calibri"/>
      <family val="2"/>
      <charset val="178"/>
    </font>
    <font>
      <sz val="10"/>
      <color indexed="8"/>
      <name val="Arial Unicode MS"/>
      <family val="2"/>
    </font>
    <font>
      <sz val="14"/>
      <color indexed="9"/>
      <name val="Verdana"/>
      <family val="2"/>
    </font>
    <font>
      <b/>
      <vertAlign val="subscript"/>
      <sz val="11"/>
      <color indexed="9"/>
      <name val="Calibri"/>
      <family val="2"/>
      <charset val="178"/>
    </font>
    <font>
      <vertAlign val="subscript"/>
      <sz val="11"/>
      <color indexed="9"/>
      <name val="Calibri"/>
      <family val="2"/>
      <charset val="178"/>
    </font>
    <font>
      <vertAlign val="superscript"/>
      <sz val="11"/>
      <color indexed="9"/>
      <name val="Calibri"/>
      <family val="2"/>
      <charset val="178"/>
    </font>
    <font>
      <b/>
      <vertAlign val="superscript"/>
      <sz val="11"/>
      <color indexed="9"/>
      <name val="Calibri"/>
      <family val="2"/>
      <charset val="178"/>
    </font>
    <font>
      <vertAlign val="subscript"/>
      <sz val="12"/>
      <color theme="1"/>
      <name val="B Mitra"/>
      <charset val="178"/>
    </font>
    <font>
      <b/>
      <sz val="12"/>
      <color theme="1"/>
      <name val="B Titr"/>
      <charset val="178"/>
    </font>
    <font>
      <sz val="12"/>
      <color theme="1"/>
      <name val="B Titr"/>
      <charset val="178"/>
    </font>
    <font>
      <b/>
      <sz val="11"/>
      <color theme="1"/>
      <name val="B Mitra"/>
      <charset val="178"/>
    </font>
    <font>
      <sz val="12"/>
      <color theme="1"/>
      <name val="Arial"/>
      <family val="2"/>
      <scheme val="minor"/>
    </font>
    <font>
      <b/>
      <sz val="12"/>
      <color theme="1"/>
      <name val="Arial"/>
      <family val="2"/>
      <scheme val="minor"/>
    </font>
    <font>
      <b/>
      <vertAlign val="superscript"/>
      <sz val="12"/>
      <color theme="1"/>
      <name val="Arial"/>
      <family val="2"/>
      <scheme val="minor"/>
    </font>
    <font>
      <b/>
      <sz val="9"/>
      <color theme="1"/>
      <name val="B Mitra"/>
      <charset val="178"/>
    </font>
    <font>
      <b/>
      <sz val="16"/>
      <color theme="1"/>
      <name val="B Mitra"/>
      <charset val="178"/>
    </font>
    <font>
      <b/>
      <sz val="18"/>
      <color theme="1"/>
      <name val="2  Titr"/>
      <charset val="178"/>
    </font>
    <font>
      <sz val="18"/>
      <color theme="1"/>
      <name val="2  Titr"/>
      <charset val="178"/>
    </font>
  </fonts>
  <fills count="7">
    <fill>
      <patternFill patternType="none"/>
    </fill>
    <fill>
      <patternFill patternType="gray125"/>
    </fill>
    <fill>
      <patternFill patternType="solid">
        <fgColor indexed="21"/>
        <bgColor indexed="64"/>
      </patternFill>
    </fill>
    <fill>
      <patternFill patternType="solid">
        <fgColor indexed="49"/>
        <bgColor indexed="64"/>
      </patternFill>
    </fill>
    <fill>
      <patternFill patternType="solid">
        <fgColor indexed="54"/>
        <bgColor indexed="64"/>
      </patternFill>
    </fill>
    <fill>
      <patternFill patternType="solid">
        <fgColor indexed="45"/>
        <bgColor indexed="64"/>
      </patternFill>
    </fill>
    <fill>
      <patternFill patternType="solid">
        <fgColor rgb="FF00CC66"/>
        <bgColor indexed="64"/>
      </patternFill>
    </fill>
  </fills>
  <borders count="4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auto="1"/>
      </left>
      <right/>
      <top style="thin">
        <color theme="0" tint="-0.14996795556505021"/>
      </top>
      <bottom style="thin">
        <color theme="0" tint="-0.14996795556505021"/>
      </bottom>
      <diagonal/>
    </border>
    <border>
      <left/>
      <right style="thin">
        <color auto="1"/>
      </right>
      <top style="thin">
        <color theme="0" tint="-0.14996795556505021"/>
      </top>
      <bottom style="thin">
        <color theme="0" tint="-0.14996795556505021"/>
      </bottom>
      <diagonal/>
    </border>
    <border>
      <left style="thin">
        <color theme="1"/>
      </left>
      <right/>
      <top style="thin">
        <color theme="0" tint="-0.14996795556505021"/>
      </top>
      <bottom style="thin">
        <color theme="0" tint="-0.14996795556505021"/>
      </bottom>
      <diagonal/>
    </border>
    <border>
      <left/>
      <right style="thin">
        <color theme="1"/>
      </right>
      <top style="thin">
        <color theme="0" tint="-0.14996795556505021"/>
      </top>
      <bottom style="thin">
        <color theme="0" tint="-0.1499679555650502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rgb="FF000000"/>
      </left>
      <right style="thin">
        <color rgb="FF000000"/>
      </right>
      <top style="hair">
        <color rgb="FF000000"/>
      </top>
      <bottom style="hair">
        <color rgb="FF000000"/>
      </bottom>
      <diagonal/>
    </border>
    <border>
      <left style="thin">
        <color rgb="FF000000"/>
      </left>
      <right style="thick">
        <color rgb="FF000000"/>
      </right>
      <top style="hair">
        <color rgb="FF000000"/>
      </top>
      <bottom style="hair">
        <color rgb="FF000000"/>
      </bottom>
      <diagonal/>
    </border>
    <border>
      <left style="thick">
        <color rgb="FF000000"/>
      </left>
      <right style="thin">
        <color rgb="FF000000"/>
      </right>
      <top style="hair">
        <color rgb="FF000000"/>
      </top>
      <bottom style="thick">
        <color rgb="FF000000"/>
      </bottom>
      <diagonal/>
    </border>
    <border>
      <left style="thin">
        <color rgb="FF000000"/>
      </left>
      <right style="thick">
        <color rgb="FF000000"/>
      </right>
      <top style="hair">
        <color rgb="FF000000"/>
      </top>
      <bottom style="thick">
        <color rgb="FF000000"/>
      </bottom>
      <diagonal/>
    </border>
    <border>
      <left style="thick">
        <color rgb="FF000000"/>
      </left>
      <right style="thin">
        <color rgb="FF000000"/>
      </right>
      <top/>
      <bottom style="hair">
        <color rgb="FF000000"/>
      </bottom>
      <diagonal/>
    </border>
    <border>
      <left style="thin">
        <color rgb="FF000000"/>
      </left>
      <right style="thick">
        <color rgb="FF000000"/>
      </right>
      <top/>
      <bottom style="hair">
        <color rgb="FF000000"/>
      </bottom>
      <diagonal/>
    </border>
    <border>
      <left style="thick">
        <color rgb="FF000000"/>
      </left>
      <right style="thin">
        <color rgb="FF000000"/>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medium">
        <color auto="1"/>
      </left>
      <right/>
      <top/>
      <bottom/>
      <diagonal/>
    </border>
    <border>
      <left/>
      <right style="medium">
        <color auto="1"/>
      </right>
      <top/>
      <bottom/>
      <diagonal/>
    </border>
    <border>
      <left style="medium">
        <color auto="1"/>
      </left>
      <right/>
      <top style="thin">
        <color auto="1"/>
      </top>
      <bottom/>
      <diagonal/>
    </border>
    <border>
      <left style="medium">
        <color auto="1"/>
      </left>
      <right/>
      <top style="thin">
        <color theme="0" tint="-0.14996795556505021"/>
      </top>
      <bottom style="thin">
        <color theme="0" tint="-0.14996795556505021"/>
      </bottom>
      <diagonal/>
    </border>
    <border>
      <left/>
      <right style="medium">
        <color auto="1"/>
      </right>
      <top style="thin">
        <color theme="0" tint="-0.14996795556505021"/>
      </top>
      <bottom style="thin">
        <color theme="0" tint="-0.1499679555650502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theme="0" tint="-0.14996795556505021"/>
      </bottom>
      <diagonal/>
    </border>
    <border>
      <left/>
      <right style="medium">
        <color auto="1"/>
      </right>
      <top style="thin">
        <color auto="1"/>
      </top>
      <bottom style="thin">
        <color theme="0" tint="-0.14996795556505021"/>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theme="0" tint="-0.14996795556505021"/>
      </top>
      <bottom style="thin">
        <color auto="1"/>
      </bottom>
      <diagonal/>
    </border>
    <border>
      <left/>
      <right style="thin">
        <color auto="1"/>
      </right>
      <top style="thin">
        <color theme="0" tint="-0.14996795556505021"/>
      </top>
      <bottom/>
      <diagonal/>
    </border>
  </borders>
  <cellStyleXfs count="2">
    <xf numFmtId="0" fontId="0" fillId="0" borderId="0"/>
    <xf numFmtId="0" fontId="3" fillId="0" borderId="0"/>
  </cellStyleXfs>
  <cellXfs count="95">
    <xf numFmtId="0" fontId="0" fillId="0" borderId="0" xfId="0"/>
    <xf numFmtId="0" fontId="1" fillId="0" borderId="0" xfId="0" applyFont="1"/>
    <xf numFmtId="0" fontId="6" fillId="3" borderId="2"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3" fillId="0" borderId="0" xfId="1" applyAlignment="1">
      <alignment horizontal="center" vertical="center"/>
    </xf>
    <xf numFmtId="0" fontId="5" fillId="3" borderId="2"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3" fillId="5" borderId="2" xfId="1" applyFill="1" applyBorder="1" applyAlignment="1" applyProtection="1">
      <alignment horizontal="center" vertical="center"/>
      <protection locked="0"/>
    </xf>
    <xf numFmtId="0" fontId="3" fillId="5" borderId="2" xfId="1" applyFill="1" applyBorder="1" applyAlignment="1">
      <alignment horizontal="center" vertical="center"/>
    </xf>
    <xf numFmtId="0" fontId="3" fillId="0" borderId="2" xfId="1" applyBorder="1" applyAlignment="1">
      <alignment horizontal="center" vertical="center"/>
    </xf>
    <xf numFmtId="0" fontId="11" fillId="0" borderId="0" xfId="1" applyFont="1" applyAlignment="1">
      <alignment horizontal="center" vertical="center"/>
    </xf>
    <xf numFmtId="0" fontId="9" fillId="3" borderId="2" xfId="1" applyFont="1" applyFill="1" applyBorder="1" applyAlignment="1">
      <alignment horizontal="center" vertical="center" wrapText="1"/>
    </xf>
    <xf numFmtId="0" fontId="9" fillId="4" borderId="2"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4" borderId="2" xfId="1" applyFont="1" applyFill="1" applyBorder="1" applyAlignment="1">
      <alignment horizontal="center" vertical="center" wrapText="1"/>
    </xf>
    <xf numFmtId="0" fontId="3" fillId="5" borderId="2" xfId="1" applyFill="1" applyBorder="1" applyAlignment="1" applyProtection="1">
      <alignment horizontal="center" vertical="center"/>
    </xf>
    <xf numFmtId="0" fontId="1" fillId="0" borderId="4" xfId="0" applyFont="1" applyBorder="1"/>
    <xf numFmtId="0" fontId="1" fillId="6" borderId="5" xfId="0" applyFont="1" applyFill="1" applyBorder="1"/>
    <xf numFmtId="0" fontId="2" fillId="0" borderId="6" xfId="0" applyFont="1" applyBorder="1"/>
    <xf numFmtId="0" fontId="1" fillId="0" borderId="7" xfId="0" applyFont="1" applyBorder="1"/>
    <xf numFmtId="2" fontId="1" fillId="0" borderId="8" xfId="0" applyNumberFormat="1" applyFont="1" applyBorder="1" applyAlignment="1">
      <alignment horizontal="center" vertical="center"/>
    </xf>
    <xf numFmtId="0" fontId="1" fillId="6" borderId="10" xfId="0" applyFont="1" applyFill="1" applyBorder="1"/>
    <xf numFmtId="0" fontId="2" fillId="0" borderId="11" xfId="0" applyFont="1" applyBorder="1"/>
    <xf numFmtId="0" fontId="1" fillId="0" borderId="10" xfId="0" applyFont="1" applyBorder="1"/>
    <xf numFmtId="0" fontId="1" fillId="0" borderId="11" xfId="0" applyFont="1" applyBorder="1" applyAlignment="1">
      <alignment horizontal="center"/>
    </xf>
    <xf numFmtId="2" fontId="1" fillId="0" borderId="11" xfId="0" applyNumberFormat="1" applyFont="1" applyBorder="1" applyAlignment="1">
      <alignment horizontal="center" vertical="center"/>
    </xf>
    <xf numFmtId="0" fontId="1" fillId="0" borderId="12" xfId="0" applyFont="1" applyBorder="1"/>
    <xf numFmtId="0" fontId="1" fillId="0" borderId="13" xfId="0" applyFont="1" applyBorder="1"/>
    <xf numFmtId="0" fontId="19" fillId="0" borderId="15" xfId="0" applyFont="1" applyBorder="1" applyAlignment="1">
      <alignment horizontal="center" vertical="center"/>
    </xf>
    <xf numFmtId="0" fontId="18" fillId="0" borderId="14" xfId="0" applyFont="1" applyBorder="1" applyAlignment="1">
      <alignment horizontal="center" vertical="center"/>
    </xf>
    <xf numFmtId="0" fontId="18" fillId="0" borderId="9" xfId="0" applyFont="1" applyBorder="1" applyAlignment="1">
      <alignment horizontal="center" vertical="center" shrinkToFit="1"/>
    </xf>
    <xf numFmtId="0" fontId="1" fillId="0" borderId="0" xfId="0" applyFont="1" applyBorder="1"/>
    <xf numFmtId="0" fontId="1" fillId="6" borderId="15" xfId="0" applyFont="1" applyFill="1" applyBorder="1"/>
    <xf numFmtId="0" fontId="1" fillId="0" borderId="16" xfId="0" applyFont="1" applyBorder="1"/>
    <xf numFmtId="0" fontId="1" fillId="6" borderId="16" xfId="0" applyFont="1" applyFill="1" applyBorder="1"/>
    <xf numFmtId="0" fontId="1" fillId="0" borderId="14" xfId="0" applyFont="1" applyBorder="1"/>
    <xf numFmtId="164" fontId="1" fillId="0" borderId="11" xfId="0" applyNumberFormat="1" applyFont="1" applyFill="1" applyBorder="1" applyAlignment="1">
      <alignment horizontal="center"/>
    </xf>
    <xf numFmtId="0" fontId="2" fillId="0" borderId="17" xfId="0" applyFont="1" applyBorder="1" applyAlignment="1">
      <alignment horizontal="center" vertical="center" wrapText="1" readingOrder="2"/>
    </xf>
    <xf numFmtId="0" fontId="2" fillId="0" borderId="18" xfId="0" applyFont="1" applyBorder="1" applyAlignment="1">
      <alignment horizontal="center" vertical="center" wrapText="1" readingOrder="2"/>
    </xf>
    <xf numFmtId="0" fontId="2" fillId="0" borderId="19" xfId="0" applyFont="1" applyBorder="1" applyAlignment="1">
      <alignment horizontal="center" vertical="center" wrapText="1" readingOrder="2"/>
    </xf>
    <xf numFmtId="0" fontId="2" fillId="0" borderId="20" xfId="0" applyFont="1" applyBorder="1" applyAlignment="1">
      <alignment horizontal="center" vertical="center" wrapText="1" readingOrder="2"/>
    </xf>
    <xf numFmtId="0" fontId="2" fillId="0" borderId="21" xfId="0" applyFont="1" applyBorder="1" applyAlignment="1">
      <alignment horizontal="center" vertical="center" wrapText="1" readingOrder="2"/>
    </xf>
    <xf numFmtId="0" fontId="2" fillId="0" borderId="22" xfId="0" applyFont="1" applyBorder="1" applyAlignment="1">
      <alignment horizontal="center" vertical="center" wrapText="1" readingOrder="2"/>
    </xf>
    <xf numFmtId="0" fontId="20" fillId="0" borderId="23" xfId="0" applyFont="1" applyBorder="1" applyAlignment="1">
      <alignment vertical="center" wrapText="1"/>
    </xf>
    <xf numFmtId="0" fontId="2" fillId="0" borderId="24" xfId="0" applyFont="1" applyBorder="1" applyAlignment="1">
      <alignment horizontal="center" vertical="center" wrapText="1" readingOrder="2"/>
    </xf>
    <xf numFmtId="0" fontId="21" fillId="0" borderId="0" xfId="0" applyFont="1"/>
    <xf numFmtId="0" fontId="1" fillId="0" borderId="25" xfId="0" applyFont="1" applyBorder="1"/>
    <xf numFmtId="0" fontId="1" fillId="0" borderId="26" xfId="0" applyFont="1" applyBorder="1"/>
    <xf numFmtId="0" fontId="1" fillId="6" borderId="28" xfId="0" applyFont="1" applyFill="1" applyBorder="1"/>
    <xf numFmtId="0" fontId="2" fillId="0" borderId="29" xfId="0" applyFont="1" applyBorder="1"/>
    <xf numFmtId="0" fontId="1" fillId="0" borderId="28" xfId="0" applyFont="1" applyBorder="1"/>
    <xf numFmtId="2" fontId="1" fillId="0" borderId="25" xfId="0" applyNumberFormat="1" applyFont="1" applyBorder="1"/>
    <xf numFmtId="0" fontId="19" fillId="0" borderId="30" xfId="0" applyFont="1" applyBorder="1" applyAlignment="1">
      <alignment horizontal="center" vertical="center"/>
    </xf>
    <xf numFmtId="0" fontId="2" fillId="0" borderId="26" xfId="0" applyFont="1" applyBorder="1"/>
    <xf numFmtId="0" fontId="1" fillId="0" borderId="29" xfId="0" applyFont="1" applyBorder="1" applyAlignment="1">
      <alignment horizontal="center"/>
    </xf>
    <xf numFmtId="0" fontId="1" fillId="6" borderId="25" xfId="0" applyFont="1" applyFill="1" applyBorder="1"/>
    <xf numFmtId="2" fontId="1" fillId="0" borderId="29" xfId="0" applyNumberFormat="1" applyFont="1" applyBorder="1" applyAlignment="1">
      <alignment horizontal="center" vertical="center"/>
    </xf>
    <xf numFmtId="0" fontId="1" fillId="0" borderId="27" xfId="0" applyFont="1" applyBorder="1"/>
    <xf numFmtId="0" fontId="1" fillId="0" borderId="28" xfId="0" applyFont="1" applyBorder="1" applyAlignment="1">
      <alignment horizontal="center"/>
    </xf>
    <xf numFmtId="2" fontId="1" fillId="0" borderId="25" xfId="0" applyNumberFormat="1" applyFont="1" applyBorder="1" applyAlignment="1">
      <alignment horizontal="center"/>
    </xf>
    <xf numFmtId="2" fontId="1" fillId="0" borderId="26" xfId="0" applyNumberFormat="1" applyFont="1" applyBorder="1" applyAlignment="1">
      <alignment horizontal="center" vertical="center"/>
    </xf>
    <xf numFmtId="0" fontId="18" fillId="0" borderId="31" xfId="0" applyFont="1" applyBorder="1" applyAlignment="1">
      <alignment horizontal="center" vertical="center"/>
    </xf>
    <xf numFmtId="0" fontId="19" fillId="0" borderId="32" xfId="0" applyFont="1" applyBorder="1" applyAlignment="1">
      <alignment horizontal="center" vertical="center"/>
    </xf>
    <xf numFmtId="0" fontId="18" fillId="0" borderId="33" xfId="0" applyFont="1" applyBorder="1" applyAlignment="1">
      <alignment horizontal="center" vertical="center" shrinkToFit="1"/>
    </xf>
    <xf numFmtId="0" fontId="1" fillId="6" borderId="34" xfId="0" applyFont="1" applyFill="1" applyBorder="1"/>
    <xf numFmtId="0" fontId="1" fillId="0" borderId="35" xfId="0" applyFont="1" applyBorder="1"/>
    <xf numFmtId="0" fontId="1" fillId="6" borderId="36" xfId="0" applyFont="1" applyFill="1" applyBorder="1"/>
    <xf numFmtId="0" fontId="1" fillId="0" borderId="37" xfId="0" applyFont="1" applyBorder="1"/>
    <xf numFmtId="0" fontId="22" fillId="6" borderId="38" xfId="0" applyFont="1" applyFill="1" applyBorder="1" applyAlignment="1">
      <alignment horizontal="center"/>
    </xf>
    <xf numFmtId="0" fontId="2" fillId="0" borderId="39" xfId="0" applyFont="1" applyBorder="1"/>
    <xf numFmtId="0" fontId="2" fillId="0" borderId="4" xfId="0" applyFont="1" applyBorder="1"/>
    <xf numFmtId="0" fontId="2" fillId="0" borderId="40" xfId="0" applyFont="1" applyBorder="1" applyAlignment="1">
      <alignment horizontal="right" readingOrder="2"/>
    </xf>
    <xf numFmtId="0" fontId="2" fillId="0" borderId="41" xfId="0" applyFont="1" applyBorder="1" applyAlignment="1">
      <alignment horizontal="right" readingOrder="2"/>
    </xf>
    <xf numFmtId="0" fontId="2" fillId="0" borderId="42" xfId="0" applyFont="1" applyBorder="1"/>
    <xf numFmtId="0" fontId="1" fillId="0" borderId="2" xfId="0" applyFont="1" applyBorder="1"/>
    <xf numFmtId="0" fontId="1" fillId="6" borderId="2" xfId="0" applyFont="1" applyFill="1" applyBorder="1"/>
    <xf numFmtId="2" fontId="2" fillId="6" borderId="10" xfId="0" applyNumberFormat="1" applyFont="1" applyFill="1" applyBorder="1"/>
    <xf numFmtId="2" fontId="2" fillId="0" borderId="12" xfId="0" applyNumberFormat="1" applyFont="1" applyBorder="1"/>
    <xf numFmtId="2" fontId="1" fillId="0" borderId="11" xfId="0" applyNumberFormat="1" applyFont="1" applyBorder="1" applyAlignment="1">
      <alignment horizontal="center"/>
    </xf>
    <xf numFmtId="0" fontId="22" fillId="0" borderId="10" xfId="0" applyFont="1" applyBorder="1"/>
    <xf numFmtId="1" fontId="22" fillId="0" borderId="11" xfId="0" applyNumberFormat="1" applyFont="1" applyBorder="1" applyAlignment="1">
      <alignment horizontal="center"/>
    </xf>
    <xf numFmtId="2" fontId="1" fillId="0" borderId="11" xfId="0" applyNumberFormat="1" applyFont="1" applyFill="1" applyBorder="1" applyAlignment="1">
      <alignment horizontal="center"/>
    </xf>
    <xf numFmtId="0" fontId="1" fillId="0" borderId="43" xfId="0" applyFont="1" applyBorder="1"/>
    <xf numFmtId="2" fontId="1" fillId="0" borderId="44" xfId="0" applyNumberFormat="1" applyFont="1" applyFill="1" applyBorder="1" applyAlignment="1">
      <alignment horizontal="center"/>
    </xf>
    <xf numFmtId="1" fontId="25" fillId="0" borderId="9" xfId="0" applyNumberFormat="1" applyFont="1" applyBorder="1" applyAlignment="1">
      <alignment horizontal="center" vertical="center"/>
    </xf>
    <xf numFmtId="0" fontId="26" fillId="0" borderId="0" xfId="0" applyFont="1" applyAlignment="1">
      <alignment horizontal="center" vertical="center"/>
    </xf>
    <xf numFmtId="0" fontId="2" fillId="0" borderId="15" xfId="0" applyFont="1" applyBorder="1" applyAlignment="1">
      <alignment horizontal="right"/>
    </xf>
    <xf numFmtId="0" fontId="2" fillId="0" borderId="16" xfId="0" applyFont="1" applyBorder="1" applyAlignment="1">
      <alignment horizontal="right"/>
    </xf>
    <xf numFmtId="0" fontId="2" fillId="0" borderId="14" xfId="0" applyFont="1" applyBorder="1" applyAlignment="1">
      <alignment horizontal="right"/>
    </xf>
    <xf numFmtId="0" fontId="4" fillId="2" borderId="1"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19" fillId="0" borderId="0" xfId="0" applyFont="1" applyAlignment="1">
      <alignment horizontal="center"/>
    </xf>
    <xf numFmtId="0" fontId="27" fillId="0" borderId="0" xfId="0" applyFont="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514350</xdr:colOff>
      <xdr:row>4</xdr:row>
      <xdr:rowOff>85725</xdr:rowOff>
    </xdr:from>
    <xdr:to>
      <xdr:col>21</xdr:col>
      <xdr:colOff>190500</xdr:colOff>
      <xdr:row>19</xdr:row>
      <xdr:rowOff>112058</xdr:rowOff>
    </xdr:to>
    <xdr:pic>
      <xdr:nvPicPr>
        <xdr:cNvPr id="2" name="Picture 3" descr="cast_ipe"/>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5386"/>
        <a:stretch/>
      </xdr:blipFill>
      <xdr:spPr bwMode="auto">
        <a:xfrm>
          <a:off x="143065500" y="1076325"/>
          <a:ext cx="5162550" cy="2883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295275</xdr:colOff>
      <xdr:row>2</xdr:row>
      <xdr:rowOff>9525</xdr:rowOff>
    </xdr:from>
    <xdr:to>
      <xdr:col>0</xdr:col>
      <xdr:colOff>371475</xdr:colOff>
      <xdr:row>3</xdr:row>
      <xdr:rowOff>9525</xdr:rowOff>
    </xdr:to>
    <xdr:pic>
      <xdr:nvPicPr>
        <xdr:cNvPr id="7" name="Picture 6"/>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235775725" y="381000"/>
          <a:ext cx="76200"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1" connectionId="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1"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1" connectionId="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1" connectionId="4"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queryTable" Target="../queryTables/queryTable3.xml"/></Relationships>
</file>

<file path=xl/worksheets/_rels/sheet7.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sheetPr>
  <dimension ref="A1:J17"/>
  <sheetViews>
    <sheetView workbookViewId="0">
      <selection activeCell="C3" sqref="C3"/>
    </sheetView>
  </sheetViews>
  <sheetFormatPr defaultColWidth="12.875" defaultRowHeight="27" customHeight="1"/>
  <cols>
    <col min="1" max="1" width="12.875" style="1"/>
    <col min="2" max="2" width="18.25" style="1" bestFit="1" customWidth="1"/>
    <col min="3" max="3" width="13.5" style="1" customWidth="1"/>
    <col min="4" max="4" width="12.875" style="1"/>
    <col min="5" max="5" width="13.375" style="1" customWidth="1"/>
    <col min="6" max="9" width="12.875" style="1"/>
    <col min="10" max="10" width="12.875" style="1" hidden="1" customWidth="1"/>
    <col min="11" max="16384" width="12.875" style="1"/>
  </cols>
  <sheetData>
    <row r="1" spans="1:10" s="31" customFormat="1" ht="24.75" customHeight="1">
      <c r="A1" s="32">
        <v>0.65</v>
      </c>
      <c r="B1" s="33" t="s">
        <v>69</v>
      </c>
      <c r="C1" s="34">
        <v>0.8</v>
      </c>
      <c r="D1" s="33"/>
      <c r="E1" s="35" t="s">
        <v>68</v>
      </c>
    </row>
    <row r="2" spans="1:10" s="31" customFormat="1" ht="9" customHeight="1"/>
    <row r="3" spans="1:10" ht="27" customHeight="1">
      <c r="A3" s="17"/>
      <c r="B3" s="18" t="s">
        <v>0</v>
      </c>
    </row>
    <row r="4" spans="1:10" ht="27" customHeight="1">
      <c r="A4" s="21">
        <v>7</v>
      </c>
      <c r="B4" s="22" t="s">
        <v>61</v>
      </c>
    </row>
    <row r="5" spans="1:10" ht="27" customHeight="1">
      <c r="A5" s="21">
        <v>5</v>
      </c>
      <c r="B5" s="22" t="s">
        <v>62</v>
      </c>
      <c r="J5" s="1" t="s">
        <v>64</v>
      </c>
    </row>
    <row r="6" spans="1:10" ht="27" customHeight="1">
      <c r="A6" s="21" t="s">
        <v>65</v>
      </c>
      <c r="B6" s="22" t="s">
        <v>63</v>
      </c>
      <c r="J6" s="1" t="s">
        <v>65</v>
      </c>
    </row>
    <row r="7" spans="1:10" ht="27" customHeight="1">
      <c r="A7" s="26">
        <f>IF(A6="دارد",(A1+((A5/2)*C1)),((A5/2)*C1))</f>
        <v>2</v>
      </c>
      <c r="B7" s="27" t="s">
        <v>84</v>
      </c>
    </row>
    <row r="8" spans="1:10" ht="27" customHeight="1">
      <c r="A8" s="23" t="s">
        <v>67</v>
      </c>
      <c r="B8" s="36">
        <f>(A7*A4*A4)/8</f>
        <v>12.25</v>
      </c>
    </row>
    <row r="9" spans="1:10" ht="27" customHeight="1">
      <c r="A9" s="21" t="s">
        <v>58</v>
      </c>
      <c r="B9" s="22" t="s">
        <v>57</v>
      </c>
      <c r="J9" s="1" t="s">
        <v>58</v>
      </c>
    </row>
    <row r="10" spans="1:10" ht="27" customHeight="1">
      <c r="A10" s="23" t="s">
        <v>66</v>
      </c>
      <c r="B10" s="24" t="str">
        <f>IF(A9="فشرده","0.66","0.60")</f>
        <v>0.66</v>
      </c>
      <c r="J10" s="1" t="s">
        <v>59</v>
      </c>
    </row>
    <row r="11" spans="1:10" ht="27" customHeight="1">
      <c r="A11" s="23" t="s">
        <v>56</v>
      </c>
      <c r="B11" s="24">
        <f>B10*2400</f>
        <v>1584</v>
      </c>
    </row>
    <row r="12" spans="1:10" ht="27" customHeight="1">
      <c r="A12" s="23" t="s">
        <v>60</v>
      </c>
      <c r="B12" s="25">
        <f>(B8*10^5)/B11</f>
        <v>773.35858585858591</v>
      </c>
    </row>
    <row r="13" spans="1:10" ht="27" hidden="1" customHeight="1">
      <c r="A13" s="19">
        <f>MIN('IPE '!U3:U20)</f>
        <v>13</v>
      </c>
      <c r="B13" s="20" t="s">
        <v>70</v>
      </c>
    </row>
    <row r="14" spans="1:10" ht="27" hidden="1" customHeight="1">
      <c r="A14" s="19">
        <f>MIN('2IPE '!U3:U20)</f>
        <v>10</v>
      </c>
      <c r="B14" s="20" t="s">
        <v>71</v>
      </c>
    </row>
    <row r="15" spans="1:10" ht="27" customHeight="1">
      <c r="A15" s="28">
        <f>(VLOOKUP(A13,'IPE '!A3:S20,3))/10</f>
        <v>36</v>
      </c>
      <c r="B15" s="29" t="s">
        <v>72</v>
      </c>
    </row>
    <row r="16" spans="1:10" ht="27" customHeight="1">
      <c r="A16" s="28">
        <f>(VLOOKUP(A14,'2IPE '!A3:S20,3))/10</f>
        <v>27</v>
      </c>
      <c r="B16" s="30" t="s">
        <v>73</v>
      </c>
    </row>
    <row r="17" s="16" customFormat="1" ht="27" customHeight="1"/>
  </sheetData>
  <protectedRanges>
    <protectedRange sqref="C1 A1:A6 A9" name="Range2"/>
  </protectedRanges>
  <dataValidations count="2">
    <dataValidation type="list" allowBlank="1" showInputMessage="1" showErrorMessage="1" promptTitle="فشردگی مقطع" sqref="A9">
      <formula1>$J$9:$J$10</formula1>
    </dataValidation>
    <dataValidation type="list" allowBlank="1" showInputMessage="1" showErrorMessage="1" promptTitle="وجود ، یا عدم وجود دیوار روی تیر" sqref="A6">
      <formula1>$J$5:$J$6</formula1>
    </dataValidation>
  </dataValidations>
  <pageMargins left="0.25" right="0.25" top="0.75" bottom="0.75" header="0.3" footer="0.3"/>
  <pageSetup paperSize="9" orientation="portrait" horizontalDpi="30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J38"/>
  <sheetViews>
    <sheetView topLeftCell="A12" workbookViewId="0">
      <selection activeCell="B37" sqref="B37"/>
    </sheetView>
  </sheetViews>
  <sheetFormatPr defaultColWidth="12.875" defaultRowHeight="27" customHeight="1"/>
  <cols>
    <col min="1" max="1" width="13.625" style="1" bestFit="1" customWidth="1"/>
    <col min="2" max="2" width="25.625" style="1" bestFit="1" customWidth="1"/>
    <col min="3" max="3" width="13.5" style="1" customWidth="1"/>
    <col min="4" max="4" width="12.875" style="1"/>
    <col min="5" max="5" width="13.375" style="1" customWidth="1"/>
    <col min="6" max="9" width="12.875" style="1"/>
    <col min="10" max="10" width="13.125" style="1" hidden="1" customWidth="1"/>
    <col min="11" max="16384" width="12.875" style="1"/>
  </cols>
  <sheetData>
    <row r="1" spans="1:2" s="31" customFormat="1" ht="24.75" customHeight="1">
      <c r="A1" s="64">
        <v>0.8</v>
      </c>
      <c r="B1" s="65" t="s">
        <v>68</v>
      </c>
    </row>
    <row r="2" spans="1:2" s="31" customFormat="1" ht="24.75" customHeight="1">
      <c r="A2" s="66">
        <v>0.65</v>
      </c>
      <c r="B2" s="67" t="s">
        <v>69</v>
      </c>
    </row>
    <row r="3" spans="1:2" s="31" customFormat="1" ht="9" customHeight="1">
      <c r="A3" s="46"/>
      <c r="B3" s="47"/>
    </row>
    <row r="4" spans="1:2" ht="27" customHeight="1">
      <c r="A4" s="68"/>
      <c r="B4" s="69" t="s">
        <v>80</v>
      </c>
    </row>
    <row r="5" spans="1:2" ht="27" customHeight="1">
      <c r="A5" s="48">
        <v>2.8</v>
      </c>
      <c r="B5" s="49" t="s">
        <v>81</v>
      </c>
    </row>
    <row r="6" spans="1:2" ht="27" customHeight="1">
      <c r="A6" s="48">
        <v>40.28</v>
      </c>
      <c r="B6" s="49" t="s">
        <v>82</v>
      </c>
    </row>
    <row r="7" spans="1:2" ht="27" customHeight="1">
      <c r="A7" s="48">
        <f>5.25*(9.9/2)</f>
        <v>25.987500000000001</v>
      </c>
      <c r="B7" s="49" t="s">
        <v>83</v>
      </c>
    </row>
    <row r="8" spans="1:2" ht="27" customHeight="1">
      <c r="A8" s="48">
        <v>0</v>
      </c>
      <c r="B8" s="49" t="s">
        <v>111</v>
      </c>
    </row>
    <row r="9" spans="1:2" ht="27" customHeight="1">
      <c r="A9" s="50">
        <f>A7*A1+A8*A2+A6</f>
        <v>61.070000000000007</v>
      </c>
      <c r="B9" s="49" t="s">
        <v>85</v>
      </c>
    </row>
    <row r="10" spans="1:2" ht="27" customHeight="1">
      <c r="A10" s="48">
        <v>1100</v>
      </c>
      <c r="B10" s="49" t="s">
        <v>86</v>
      </c>
    </row>
    <row r="11" spans="1:2" ht="27" customHeight="1">
      <c r="A11" s="51">
        <f>(A9*1000)/A10</f>
        <v>55.518181818181823</v>
      </c>
      <c r="B11" s="49" t="s">
        <v>87</v>
      </c>
    </row>
    <row r="12" spans="1:2" ht="27" customHeight="1">
      <c r="A12" s="52">
        <f>IF(A20=J32,(VLOOKUP((MIN('2IPE '!W3:W20)),'2IPE '!A3:S20,3))/10,(VLOOKUP((MIN('2IPE '!V3:V20)),'2IPE '!A3:S20,3))/10)</f>
        <v>16</v>
      </c>
      <c r="B12" s="49" t="s">
        <v>88</v>
      </c>
    </row>
    <row r="13" spans="1:2" ht="27" hidden="1" customHeight="1">
      <c r="A13" s="51">
        <f>A11-(2*(A22*A23))</f>
        <v>36.31818181818182</v>
      </c>
      <c r="B13" s="53"/>
    </row>
    <row r="14" spans="1:2" ht="27" hidden="1" customHeight="1">
      <c r="A14" s="46">
        <f>(VLOOKUP((A12*10),'2IPE '!C3:S20,9))/2</f>
        <v>20.100000000000001</v>
      </c>
      <c r="B14" s="47" t="s">
        <v>104</v>
      </c>
    </row>
    <row r="15" spans="1:2" ht="27" hidden="1" customHeight="1">
      <c r="A15" s="46">
        <f>(VLOOKUP((A12*10),'2IPE '!C3:S20,11))</f>
        <v>1738</v>
      </c>
      <c r="B15" s="47" t="s">
        <v>105</v>
      </c>
    </row>
    <row r="16" spans="1:2" ht="27" hidden="1" customHeight="1">
      <c r="A16" s="46">
        <f>(VLOOKUP((A12*10),'2IPE '!C3:S20,13))</f>
        <v>68.3</v>
      </c>
      <c r="B16" s="47" t="s">
        <v>106</v>
      </c>
    </row>
    <row r="17" spans="1:10" ht="27" customHeight="1">
      <c r="A17" s="48" t="s">
        <v>94</v>
      </c>
      <c r="B17" s="49" t="s">
        <v>93</v>
      </c>
      <c r="J17" s="45" t="s">
        <v>91</v>
      </c>
    </row>
    <row r="18" spans="1:10" ht="27" customHeight="1">
      <c r="A18" s="48">
        <v>19.25</v>
      </c>
      <c r="B18" s="49" t="s">
        <v>107</v>
      </c>
      <c r="J18" s="1" t="s">
        <v>94</v>
      </c>
    </row>
    <row r="19" spans="1:10" ht="27" customHeight="1">
      <c r="A19" s="50">
        <f>IF(A17="a1",(VLOOKUP((A12*10),'2IPE '!C3:S20,16))/10,IF(A17="جوش مستقیم",VLOOKUP((A12*10),'2IPE '!C3:S20,3)/10,(A18)))</f>
        <v>8.1999999999999993</v>
      </c>
      <c r="B19" s="54" t="str">
        <f>IF(A17="a1",":فاصله مقاطع بر طبق جدول اشتال","فاصله دو مقطع :")</f>
        <v>فاصله دو مقطع :</v>
      </c>
      <c r="J19" s="1" t="s">
        <v>92</v>
      </c>
    </row>
    <row r="20" spans="1:10" ht="27" customHeight="1">
      <c r="A20" s="48" t="s">
        <v>96</v>
      </c>
      <c r="B20" s="54" t="s">
        <v>95</v>
      </c>
    </row>
    <row r="21" spans="1:10" ht="27" hidden="1" customHeight="1">
      <c r="A21" s="55"/>
      <c r="B21" s="56" t="s">
        <v>101</v>
      </c>
    </row>
    <row r="22" spans="1:10" ht="27" customHeight="1">
      <c r="A22" s="55">
        <v>12</v>
      </c>
      <c r="B22" s="56" t="s">
        <v>102</v>
      </c>
    </row>
    <row r="23" spans="1:10" ht="27" customHeight="1">
      <c r="A23" s="55">
        <v>0.8</v>
      </c>
      <c r="B23" s="56" t="s">
        <v>103</v>
      </c>
    </row>
    <row r="24" spans="1:10" ht="27" hidden="1" customHeight="1">
      <c r="A24" s="46" t="str">
        <f>IF(A20=J31,(VLOOKUP((A12*10),'2IPE '!C3:S20,11)),"")</f>
        <v/>
      </c>
      <c r="B24" s="56"/>
    </row>
    <row r="25" spans="1:10" ht="27" hidden="1" customHeight="1">
      <c r="A25" s="46">
        <f>IF(A20=J32,((VLOOKUP((A12*10),'2IPE '!C3:S20,11))+2*(((A22*A23*A23*A23)/12)+((A22*A23)*(((A12/2)+(A23/2))^2)))),"")</f>
        <v>3093.7759999999998</v>
      </c>
      <c r="B25" s="56"/>
    </row>
    <row r="26" spans="1:10" ht="27" hidden="1" customHeight="1">
      <c r="A26" s="46" t="str">
        <f>IF(A20=J33,(VLOOKUP((A12*10),'2IPE '!C3:S20,11)),"")</f>
        <v/>
      </c>
      <c r="B26" s="56"/>
    </row>
    <row r="27" spans="1:10" ht="27" hidden="1" customHeight="1">
      <c r="A27" s="57" t="str">
        <f>IF(A20=J31,2*(A16+A14*(A12/4)^2),"")</f>
        <v/>
      </c>
      <c r="B27" s="56"/>
    </row>
    <row r="28" spans="1:10" ht="27" hidden="1" customHeight="1">
      <c r="A28" s="46">
        <f>IF(A20=J32,2*(A16+A14*(A19/2)^2)+2*(A23*A22^3),"")</f>
        <v>3577.1620000000003</v>
      </c>
      <c r="B28" s="56"/>
    </row>
    <row r="29" spans="1:10" ht="27" hidden="1" customHeight="1">
      <c r="A29" s="46" t="str">
        <f>IF(A20=J33,(2*(A16+A14*((A19/2)^2))),"")</f>
        <v/>
      </c>
      <c r="B29" s="56"/>
    </row>
    <row r="30" spans="1:10" ht="27" customHeight="1">
      <c r="A30" s="58">
        <f>MAX(A24:A26)</f>
        <v>3093.7759999999998</v>
      </c>
      <c r="B30" s="56" t="s">
        <v>98</v>
      </c>
    </row>
    <row r="31" spans="1:10" ht="27" customHeight="1">
      <c r="A31" s="59">
        <f>IF(A20=J32,SQRT(A30/(A14*2+2*(A22*A23))),SQRT(A30/(2*A14)))</f>
        <v>7.2169086902752921</v>
      </c>
      <c r="B31" s="56" t="s">
        <v>99</v>
      </c>
      <c r="J31" s="1" t="s">
        <v>94</v>
      </c>
    </row>
    <row r="32" spans="1:10" ht="27" customHeight="1">
      <c r="A32" s="59">
        <f>MAX(A27:A29)</f>
        <v>3577.1620000000003</v>
      </c>
      <c r="B32" s="56" t="s">
        <v>100</v>
      </c>
      <c r="J32" s="1" t="s">
        <v>96</v>
      </c>
    </row>
    <row r="33" spans="1:10" ht="27" customHeight="1">
      <c r="A33" s="59">
        <f>IF(A20=J32,SQRT(A32/(A14*2+2*(A22*A23))),SQRT(A32/(2*A14)))</f>
        <v>7.7602565995965938</v>
      </c>
      <c r="B33" s="56" t="s">
        <v>109</v>
      </c>
      <c r="J33" s="1" t="s">
        <v>97</v>
      </c>
    </row>
    <row r="34" spans="1:10" ht="27" customHeight="1">
      <c r="A34" s="59">
        <f>(A5*100)/(MIN(A31,A33))</f>
        <v>38.797775060850782</v>
      </c>
      <c r="B34" s="60" t="str">
        <f>"=λ"</f>
        <v>=λ</v>
      </c>
    </row>
    <row r="35" spans="1:10" ht="27" customHeight="1">
      <c r="A35" s="59" t="str">
        <f>IF(A20=J33,SQRT(((A5*100)/A31)^2+((A5*100)/A33)^2),"---")</f>
        <v>---</v>
      </c>
      <c r="B35" s="60" t="str">
        <f>"=λef"</f>
        <v>=λef</v>
      </c>
    </row>
    <row r="36" spans="1:10" ht="27" customHeight="1">
      <c r="A36" s="52">
        <f>VLOOKUP((MAX(A34:A35)),'Tanesh Mojaz Sotun'!A4:B203,2)</f>
        <v>1297</v>
      </c>
      <c r="B36" s="61" t="s">
        <v>110</v>
      </c>
    </row>
    <row r="37" spans="1:10" s="31" customFormat="1" ht="27" customHeight="1" thickBot="1">
      <c r="A37" s="62">
        <f>A12</f>
        <v>16</v>
      </c>
      <c r="B37" s="63" t="s">
        <v>73</v>
      </c>
    </row>
    <row r="38" spans="1:10" s="31" customFormat="1" ht="27" customHeight="1"/>
  </sheetData>
  <protectedRanges>
    <protectedRange sqref="A10 A17:A18 A20:A23 A1:A8" name="Range1"/>
  </protectedRanges>
  <dataValidations count="2">
    <dataValidation type="list" allowBlank="1" showInputMessage="1" showErrorMessage="1" promptTitle="فشردگی مقطع" sqref="A17">
      <formula1>$J$17:$J$19</formula1>
    </dataValidation>
    <dataValidation type="list" allowBlank="1" showInputMessage="1" showErrorMessage="1" promptTitle="توضیح" prompt="نوع اتصال دو مقطع را از لیست انتخاب کنید" sqref="A20">
      <formula1>$J$31:$J$33</formula1>
    </dataValidation>
  </dataValidations>
  <pageMargins left="0.25" right="0.25"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K18"/>
  <sheetViews>
    <sheetView workbookViewId="0">
      <selection activeCell="G7" sqref="G7"/>
    </sheetView>
  </sheetViews>
  <sheetFormatPr defaultColWidth="12.875" defaultRowHeight="27" customHeight="1"/>
  <cols>
    <col min="1" max="1" width="12.875" style="1"/>
    <col min="2" max="2" width="18.25" style="1" bestFit="1" customWidth="1"/>
    <col min="3" max="3" width="13.5" style="1" customWidth="1"/>
    <col min="4" max="4" width="12.875" style="1"/>
    <col min="5" max="5" width="13.375" style="1" customWidth="1"/>
    <col min="6" max="9" width="12.875" style="1"/>
    <col min="10" max="10" width="12.875" style="1" hidden="1" customWidth="1"/>
    <col min="11" max="11" width="0" style="1" hidden="1" customWidth="1"/>
    <col min="12" max="16384" width="12.875" style="1"/>
  </cols>
  <sheetData>
    <row r="1" spans="1:11" s="31" customFormat="1" ht="9" customHeight="1"/>
    <row r="2" spans="1:11" ht="27" customHeight="1">
      <c r="A2" s="17"/>
      <c r="B2" s="70" t="s">
        <v>74</v>
      </c>
      <c r="C2" s="86" t="s">
        <v>116</v>
      </c>
      <c r="D2" s="87"/>
      <c r="E2" s="88"/>
    </row>
    <row r="3" spans="1:11" ht="27" customHeight="1">
      <c r="A3" s="21">
        <v>0</v>
      </c>
      <c r="B3" s="71" t="s">
        <v>75</v>
      </c>
      <c r="C3" s="74" t="s">
        <v>126</v>
      </c>
      <c r="D3" s="74" t="s">
        <v>112</v>
      </c>
      <c r="E3" s="74" t="s">
        <v>117</v>
      </c>
    </row>
    <row r="4" spans="1:11" ht="27" customHeight="1">
      <c r="A4" s="21">
        <v>6.26</v>
      </c>
      <c r="B4" s="71" t="s">
        <v>76</v>
      </c>
      <c r="C4" s="75">
        <v>2.8</v>
      </c>
      <c r="D4" s="75">
        <f>6.17/2</f>
        <v>3.085</v>
      </c>
      <c r="E4" s="74">
        <f>D4+D5+D6+D7</f>
        <v>17.91</v>
      </c>
      <c r="K4" s="1">
        <v>1</v>
      </c>
    </row>
    <row r="5" spans="1:11" ht="27" customHeight="1">
      <c r="A5" s="21">
        <v>0</v>
      </c>
      <c r="B5" s="71" t="s">
        <v>77</v>
      </c>
      <c r="C5" s="75">
        <v>6</v>
      </c>
      <c r="D5" s="75">
        <f>13.24/2</f>
        <v>6.62</v>
      </c>
      <c r="E5" s="74">
        <f>D5+D6+D7</f>
        <v>14.824999999999999</v>
      </c>
      <c r="K5" s="1">
        <v>2</v>
      </c>
    </row>
    <row r="6" spans="1:11" ht="27" customHeight="1">
      <c r="A6" s="21">
        <v>3.2</v>
      </c>
      <c r="B6" s="72" t="s">
        <v>78</v>
      </c>
      <c r="C6" s="75">
        <v>9.1999999999999993</v>
      </c>
      <c r="D6" s="75">
        <f>16.41/2</f>
        <v>8.2050000000000001</v>
      </c>
      <c r="E6" s="74">
        <f>D6+D7</f>
        <v>8.2050000000000001</v>
      </c>
      <c r="K6" s="1">
        <v>3</v>
      </c>
    </row>
    <row r="7" spans="1:11" ht="27" customHeight="1">
      <c r="A7" s="76">
        <f>SQRT((A4-A3)^2+(A6-A5)^2)</f>
        <v>7.0304765130110489</v>
      </c>
      <c r="B7" s="73" t="s">
        <v>113</v>
      </c>
      <c r="C7" s="75"/>
      <c r="D7" s="75"/>
      <c r="E7" s="74">
        <f>D7</f>
        <v>0</v>
      </c>
      <c r="K7" s="1">
        <v>4</v>
      </c>
    </row>
    <row r="8" spans="1:11" ht="27" customHeight="1">
      <c r="A8" s="21">
        <v>3</v>
      </c>
      <c r="B8" s="22" t="s">
        <v>115</v>
      </c>
      <c r="J8" s="1" t="s">
        <v>64</v>
      </c>
    </row>
    <row r="9" spans="1:11" ht="27" customHeight="1">
      <c r="A9" s="21"/>
      <c r="B9" s="22"/>
      <c r="J9" s="1" t="s">
        <v>65</v>
      </c>
    </row>
    <row r="10" spans="1:11" ht="27" customHeight="1">
      <c r="A10" s="77">
        <f>(INDEX(E4:E7,A8))/((A4-A3)/A7)</f>
        <v>9.2148657810312553</v>
      </c>
      <c r="B10" s="27" t="s">
        <v>114</v>
      </c>
    </row>
    <row r="11" spans="1:11" ht="27" customHeight="1">
      <c r="A11" s="23" t="s">
        <v>91</v>
      </c>
      <c r="B11" s="78">
        <f>(A10*1000)/1440</f>
        <v>6.3992123479383727</v>
      </c>
    </row>
    <row r="12" spans="1:11" ht="27" customHeight="1">
      <c r="A12" s="23" t="s">
        <v>118</v>
      </c>
      <c r="B12" s="36">
        <f>(A10*1000)/1850</f>
        <v>4.9810085302871654</v>
      </c>
    </row>
    <row r="13" spans="1:11" ht="27" customHeight="1">
      <c r="A13" s="79" t="s">
        <v>121</v>
      </c>
      <c r="B13" s="80">
        <f>(VLOOKUP((MIN('UNP  '!W10:W28)),'UNP  '!A10:T28,2))/10</f>
        <v>5</v>
      </c>
    </row>
    <row r="14" spans="1:11" ht="27" customHeight="1">
      <c r="A14" s="79" t="s">
        <v>120</v>
      </c>
      <c r="B14" s="80">
        <f>(VLOOKUP((MIN('UNP  '!X10:X28)),'UNP  '!A10:T28,2))/10</f>
        <v>5</v>
      </c>
    </row>
    <row r="15" spans="1:11" ht="27" customHeight="1">
      <c r="A15" s="23" t="s">
        <v>123</v>
      </c>
      <c r="B15" s="81">
        <f>(A7*100)/(MIN((VLOOKUP(B13*10,'UNP  '!B10:T28,13)),(VLOOKUP(B13*10,'UNP  '!B10:T28,16))))</f>
        <v>622.16606309832298</v>
      </c>
    </row>
    <row r="16" spans="1:11" ht="27" customHeight="1">
      <c r="A16" s="23" t="s">
        <v>124</v>
      </c>
      <c r="B16" s="81">
        <f>(A7*100)/(MIN((VLOOKUP(B14*10,'UNP  '!B10:T28,13)),(VLOOKUP(B13*10,'UNP  '!B10:T28,16))))</f>
        <v>622.16606309832298</v>
      </c>
    </row>
    <row r="17" spans="1:2" ht="27" hidden="1" customHeight="1">
      <c r="A17" s="23"/>
      <c r="B17" s="83">
        <f>IF(B15&lt;300,"NONE",(300*(MIN((VLOOKUP(B13*10,'UNP  '!B10:T28,13)),(VLOOKUP(B13*10,'UNP  '!B10:T28,16)))))/300)</f>
        <v>1.1299999999999999</v>
      </c>
    </row>
    <row r="18" spans="1:2" ht="27" customHeight="1">
      <c r="A18" s="82" t="s">
        <v>125</v>
      </c>
      <c r="B18" s="84">
        <f>ROUNDDOWN(B17,0)</f>
        <v>1</v>
      </c>
    </row>
  </sheetData>
  <mergeCells count="1">
    <mergeCell ref="C2:E2"/>
  </mergeCells>
  <dataValidations count="2">
    <dataValidation allowBlank="1" showInputMessage="1" showErrorMessage="1" promptTitle="وجود ، یا عدم وجود دیوار روی تیر" sqref="A9"/>
    <dataValidation type="list" allowBlank="1" showInputMessage="1" showErrorMessage="1" sqref="A8">
      <formula1>$K$4:$K$7</formula1>
    </dataValidation>
  </dataValidations>
  <pageMargins left="0.25" right="0.25" top="0.75" bottom="0.75" header="0.3" footer="0.3"/>
  <pageSetup paperSize="9" orientation="portrait" horizontalDpi="30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W20"/>
  <sheetViews>
    <sheetView rightToLeft="1" workbookViewId="0">
      <pane ySplit="2" topLeftCell="A3" activePane="bottomLeft" state="frozen"/>
      <selection activeCell="R7" sqref="R7"/>
      <selection pane="bottomLeft" activeCell="R7" sqref="R7"/>
    </sheetView>
  </sheetViews>
  <sheetFormatPr defaultRowHeight="15"/>
  <cols>
    <col min="1" max="1" width="9" style="4"/>
    <col min="2" max="2" width="4.625" style="4" bestFit="1" customWidth="1"/>
    <col min="3" max="3" width="6" style="4" bestFit="1" customWidth="1"/>
    <col min="4" max="5" width="3.625" style="4" bestFit="1" customWidth="1"/>
    <col min="6" max="6" width="4.625" style="4" bestFit="1" customWidth="1"/>
    <col min="7" max="7" width="4.375" style="4" bestFit="1" customWidth="1"/>
    <col min="8" max="8" width="2.75" style="4" bestFit="1" customWidth="1"/>
    <col min="9" max="9" width="4.625" style="4" bestFit="1" customWidth="1"/>
    <col min="10" max="10" width="4.25" style="4" customWidth="1"/>
    <col min="11" max="12" width="4.625" style="4" bestFit="1" customWidth="1"/>
    <col min="13" max="13" width="6.125" style="4" bestFit="1" customWidth="1"/>
    <col min="14" max="17" width="4.625" style="4" bestFit="1" customWidth="1"/>
    <col min="18" max="18" width="3.625" style="4" bestFit="1" customWidth="1"/>
    <col min="19" max="19" width="5.125" style="4" bestFit="1" customWidth="1"/>
    <col min="20" max="20" width="20.875" style="4" customWidth="1"/>
    <col min="21" max="22" width="9" style="4"/>
    <col min="23" max="23" width="19.5" style="4" bestFit="1" customWidth="1"/>
    <col min="24" max="257" width="9" style="4"/>
    <col min="258" max="258" width="6" style="4" bestFit="1" customWidth="1"/>
    <col min="259" max="260" width="3.625" style="4" bestFit="1" customWidth="1"/>
    <col min="261" max="261" width="4.625" style="4" bestFit="1" customWidth="1"/>
    <col min="262" max="262" width="4.375" style="4" bestFit="1" customWidth="1"/>
    <col min="263" max="263" width="2.75" style="4" bestFit="1" customWidth="1"/>
    <col min="264" max="264" width="4.625" style="4" bestFit="1" customWidth="1"/>
    <col min="265" max="265" width="4.25" style="4" customWidth="1"/>
    <col min="266" max="267" width="4.625" style="4" bestFit="1" customWidth="1"/>
    <col min="268" max="268" width="5.5" style="4" bestFit="1" customWidth="1"/>
    <col min="269" max="273" width="4.625" style="4" bestFit="1" customWidth="1"/>
    <col min="274" max="274" width="3.625" style="4" bestFit="1" customWidth="1"/>
    <col min="275" max="275" width="4.625" style="4" bestFit="1" customWidth="1"/>
    <col min="276" max="276" width="20.875" style="4" customWidth="1"/>
    <col min="277" max="513" width="9" style="4"/>
    <col min="514" max="514" width="6" style="4" bestFit="1" customWidth="1"/>
    <col min="515" max="516" width="3.625" style="4" bestFit="1" customWidth="1"/>
    <col min="517" max="517" width="4.625" style="4" bestFit="1" customWidth="1"/>
    <col min="518" max="518" width="4.375" style="4" bestFit="1" customWidth="1"/>
    <col min="519" max="519" width="2.75" style="4" bestFit="1" customWidth="1"/>
    <col min="520" max="520" width="4.625" style="4" bestFit="1" customWidth="1"/>
    <col min="521" max="521" width="4.25" style="4" customWidth="1"/>
    <col min="522" max="523" width="4.625" style="4" bestFit="1" customWidth="1"/>
    <col min="524" max="524" width="5.5" style="4" bestFit="1" customWidth="1"/>
    <col min="525" max="529" width="4.625" style="4" bestFit="1" customWidth="1"/>
    <col min="530" max="530" width="3.625" style="4" bestFit="1" customWidth="1"/>
    <col min="531" max="531" width="4.625" style="4" bestFit="1" customWidth="1"/>
    <col min="532" max="532" width="20.875" style="4" customWidth="1"/>
    <col min="533" max="769" width="9" style="4"/>
    <col min="770" max="770" width="6" style="4" bestFit="1" customWidth="1"/>
    <col min="771" max="772" width="3.625" style="4" bestFit="1" customWidth="1"/>
    <col min="773" max="773" width="4.625" style="4" bestFit="1" customWidth="1"/>
    <col min="774" max="774" width="4.375" style="4" bestFit="1" customWidth="1"/>
    <col min="775" max="775" width="2.75" style="4" bestFit="1" customWidth="1"/>
    <col min="776" max="776" width="4.625" style="4" bestFit="1" customWidth="1"/>
    <col min="777" max="777" width="4.25" style="4" customWidth="1"/>
    <col min="778" max="779" width="4.625" style="4" bestFit="1" customWidth="1"/>
    <col min="780" max="780" width="5.5" style="4" bestFit="1" customWidth="1"/>
    <col min="781" max="785" width="4.625" style="4" bestFit="1" customWidth="1"/>
    <col min="786" max="786" width="3.625" style="4" bestFit="1" customWidth="1"/>
    <col min="787" max="787" width="4.625" style="4" bestFit="1" customWidth="1"/>
    <col min="788" max="788" width="20.875" style="4" customWidth="1"/>
    <col min="789" max="1025" width="9" style="4"/>
    <col min="1026" max="1026" width="6" style="4" bestFit="1" customWidth="1"/>
    <col min="1027" max="1028" width="3.625" style="4" bestFit="1" customWidth="1"/>
    <col min="1029" max="1029" width="4.625" style="4" bestFit="1" customWidth="1"/>
    <col min="1030" max="1030" width="4.375" style="4" bestFit="1" customWidth="1"/>
    <col min="1031" max="1031" width="2.75" style="4" bestFit="1" customWidth="1"/>
    <col min="1032" max="1032" width="4.625" style="4" bestFit="1" customWidth="1"/>
    <col min="1033" max="1033" width="4.25" style="4" customWidth="1"/>
    <col min="1034" max="1035" width="4.625" style="4" bestFit="1" customWidth="1"/>
    <col min="1036" max="1036" width="5.5" style="4" bestFit="1" customWidth="1"/>
    <col min="1037" max="1041" width="4.625" style="4" bestFit="1" customWidth="1"/>
    <col min="1042" max="1042" width="3.625" style="4" bestFit="1" customWidth="1"/>
    <col min="1043" max="1043" width="4.625" style="4" bestFit="1" customWidth="1"/>
    <col min="1044" max="1044" width="20.875" style="4" customWidth="1"/>
    <col min="1045" max="1281" width="9" style="4"/>
    <col min="1282" max="1282" width="6" style="4" bestFit="1" customWidth="1"/>
    <col min="1283" max="1284" width="3.625" style="4" bestFit="1" customWidth="1"/>
    <col min="1285" max="1285" width="4.625" style="4" bestFit="1" customWidth="1"/>
    <col min="1286" max="1286" width="4.375" style="4" bestFit="1" customWidth="1"/>
    <col min="1287" max="1287" width="2.75" style="4" bestFit="1" customWidth="1"/>
    <col min="1288" max="1288" width="4.625" style="4" bestFit="1" customWidth="1"/>
    <col min="1289" max="1289" width="4.25" style="4" customWidth="1"/>
    <col min="1290" max="1291" width="4.625" style="4" bestFit="1" customWidth="1"/>
    <col min="1292" max="1292" width="5.5" style="4" bestFit="1" customWidth="1"/>
    <col min="1293" max="1297" width="4.625" style="4" bestFit="1" customWidth="1"/>
    <col min="1298" max="1298" width="3.625" style="4" bestFit="1" customWidth="1"/>
    <col min="1299" max="1299" width="4.625" style="4" bestFit="1" customWidth="1"/>
    <col min="1300" max="1300" width="20.875" style="4" customWidth="1"/>
    <col min="1301" max="1537" width="9" style="4"/>
    <col min="1538" max="1538" width="6" style="4" bestFit="1" customWidth="1"/>
    <col min="1539" max="1540" width="3.625" style="4" bestFit="1" customWidth="1"/>
    <col min="1541" max="1541" width="4.625" style="4" bestFit="1" customWidth="1"/>
    <col min="1542" max="1542" width="4.375" style="4" bestFit="1" customWidth="1"/>
    <col min="1543" max="1543" width="2.75" style="4" bestFit="1" customWidth="1"/>
    <col min="1544" max="1544" width="4.625" style="4" bestFit="1" customWidth="1"/>
    <col min="1545" max="1545" width="4.25" style="4" customWidth="1"/>
    <col min="1546" max="1547" width="4.625" style="4" bestFit="1" customWidth="1"/>
    <col min="1548" max="1548" width="5.5" style="4" bestFit="1" customWidth="1"/>
    <col min="1549" max="1553" width="4.625" style="4" bestFit="1" customWidth="1"/>
    <col min="1554" max="1554" width="3.625" style="4" bestFit="1" customWidth="1"/>
    <col min="1555" max="1555" width="4.625" style="4" bestFit="1" customWidth="1"/>
    <col min="1556" max="1556" width="20.875" style="4" customWidth="1"/>
    <col min="1557" max="1793" width="9" style="4"/>
    <col min="1794" max="1794" width="6" style="4" bestFit="1" customWidth="1"/>
    <col min="1795" max="1796" width="3.625" style="4" bestFit="1" customWidth="1"/>
    <col min="1797" max="1797" width="4.625" style="4" bestFit="1" customWidth="1"/>
    <col min="1798" max="1798" width="4.375" style="4" bestFit="1" customWidth="1"/>
    <col min="1799" max="1799" width="2.75" style="4" bestFit="1" customWidth="1"/>
    <col min="1800" max="1800" width="4.625" style="4" bestFit="1" customWidth="1"/>
    <col min="1801" max="1801" width="4.25" style="4" customWidth="1"/>
    <col min="1802" max="1803" width="4.625" style="4" bestFit="1" customWidth="1"/>
    <col min="1804" max="1804" width="5.5" style="4" bestFit="1" customWidth="1"/>
    <col min="1805" max="1809" width="4.625" style="4" bestFit="1" customWidth="1"/>
    <col min="1810" max="1810" width="3.625" style="4" bestFit="1" customWidth="1"/>
    <col min="1811" max="1811" width="4.625" style="4" bestFit="1" customWidth="1"/>
    <col min="1812" max="1812" width="20.875" style="4" customWidth="1"/>
    <col min="1813" max="2049" width="9" style="4"/>
    <col min="2050" max="2050" width="6" style="4" bestFit="1" customWidth="1"/>
    <col min="2051" max="2052" width="3.625" style="4" bestFit="1" customWidth="1"/>
    <col min="2053" max="2053" width="4.625" style="4" bestFit="1" customWidth="1"/>
    <col min="2054" max="2054" width="4.375" style="4" bestFit="1" customWidth="1"/>
    <col min="2055" max="2055" width="2.75" style="4" bestFit="1" customWidth="1"/>
    <col min="2056" max="2056" width="4.625" style="4" bestFit="1" customWidth="1"/>
    <col min="2057" max="2057" width="4.25" style="4" customWidth="1"/>
    <col min="2058" max="2059" width="4.625" style="4" bestFit="1" customWidth="1"/>
    <col min="2060" max="2060" width="5.5" style="4" bestFit="1" customWidth="1"/>
    <col min="2061" max="2065" width="4.625" style="4" bestFit="1" customWidth="1"/>
    <col min="2066" max="2066" width="3.625" style="4" bestFit="1" customWidth="1"/>
    <col min="2067" max="2067" width="4.625" style="4" bestFit="1" customWidth="1"/>
    <col min="2068" max="2068" width="20.875" style="4" customWidth="1"/>
    <col min="2069" max="2305" width="9" style="4"/>
    <col min="2306" max="2306" width="6" style="4" bestFit="1" customWidth="1"/>
    <col min="2307" max="2308" width="3.625" style="4" bestFit="1" customWidth="1"/>
    <col min="2309" max="2309" width="4.625" style="4" bestFit="1" customWidth="1"/>
    <col min="2310" max="2310" width="4.375" style="4" bestFit="1" customWidth="1"/>
    <col min="2311" max="2311" width="2.75" style="4" bestFit="1" customWidth="1"/>
    <col min="2312" max="2312" width="4.625" style="4" bestFit="1" customWidth="1"/>
    <col min="2313" max="2313" width="4.25" style="4" customWidth="1"/>
    <col min="2314" max="2315" width="4.625" style="4" bestFit="1" customWidth="1"/>
    <col min="2316" max="2316" width="5.5" style="4" bestFit="1" customWidth="1"/>
    <col min="2317" max="2321" width="4.625" style="4" bestFit="1" customWidth="1"/>
    <col min="2322" max="2322" width="3.625" style="4" bestFit="1" customWidth="1"/>
    <col min="2323" max="2323" width="4.625" style="4" bestFit="1" customWidth="1"/>
    <col min="2324" max="2324" width="20.875" style="4" customWidth="1"/>
    <col min="2325" max="2561" width="9" style="4"/>
    <col min="2562" max="2562" width="6" style="4" bestFit="1" customWidth="1"/>
    <col min="2563" max="2564" width="3.625" style="4" bestFit="1" customWidth="1"/>
    <col min="2565" max="2565" width="4.625" style="4" bestFit="1" customWidth="1"/>
    <col min="2566" max="2566" width="4.375" style="4" bestFit="1" customWidth="1"/>
    <col min="2567" max="2567" width="2.75" style="4" bestFit="1" customWidth="1"/>
    <col min="2568" max="2568" width="4.625" style="4" bestFit="1" customWidth="1"/>
    <col min="2569" max="2569" width="4.25" style="4" customWidth="1"/>
    <col min="2570" max="2571" width="4.625" style="4" bestFit="1" customWidth="1"/>
    <col min="2572" max="2572" width="5.5" style="4" bestFit="1" customWidth="1"/>
    <col min="2573" max="2577" width="4.625" style="4" bestFit="1" customWidth="1"/>
    <col min="2578" max="2578" width="3.625" style="4" bestFit="1" customWidth="1"/>
    <col min="2579" max="2579" width="4.625" style="4" bestFit="1" customWidth="1"/>
    <col min="2580" max="2580" width="20.875" style="4" customWidth="1"/>
    <col min="2581" max="2817" width="9" style="4"/>
    <col min="2818" max="2818" width="6" style="4" bestFit="1" customWidth="1"/>
    <col min="2819" max="2820" width="3.625" style="4" bestFit="1" customWidth="1"/>
    <col min="2821" max="2821" width="4.625" style="4" bestFit="1" customWidth="1"/>
    <col min="2822" max="2822" width="4.375" style="4" bestFit="1" customWidth="1"/>
    <col min="2823" max="2823" width="2.75" style="4" bestFit="1" customWidth="1"/>
    <col min="2824" max="2824" width="4.625" style="4" bestFit="1" customWidth="1"/>
    <col min="2825" max="2825" width="4.25" style="4" customWidth="1"/>
    <col min="2826" max="2827" width="4.625" style="4" bestFit="1" customWidth="1"/>
    <col min="2828" max="2828" width="5.5" style="4" bestFit="1" customWidth="1"/>
    <col min="2829" max="2833" width="4.625" style="4" bestFit="1" customWidth="1"/>
    <col min="2834" max="2834" width="3.625" style="4" bestFit="1" customWidth="1"/>
    <col min="2835" max="2835" width="4.625" style="4" bestFit="1" customWidth="1"/>
    <col min="2836" max="2836" width="20.875" style="4" customWidth="1"/>
    <col min="2837" max="3073" width="9" style="4"/>
    <col min="3074" max="3074" width="6" style="4" bestFit="1" customWidth="1"/>
    <col min="3075" max="3076" width="3.625" style="4" bestFit="1" customWidth="1"/>
    <col min="3077" max="3077" width="4.625" style="4" bestFit="1" customWidth="1"/>
    <col min="3078" max="3078" width="4.375" style="4" bestFit="1" customWidth="1"/>
    <col min="3079" max="3079" width="2.75" style="4" bestFit="1" customWidth="1"/>
    <col min="3080" max="3080" width="4.625" style="4" bestFit="1" customWidth="1"/>
    <col min="3081" max="3081" width="4.25" style="4" customWidth="1"/>
    <col min="3082" max="3083" width="4.625" style="4" bestFit="1" customWidth="1"/>
    <col min="3084" max="3084" width="5.5" style="4" bestFit="1" customWidth="1"/>
    <col min="3085" max="3089" width="4.625" style="4" bestFit="1" customWidth="1"/>
    <col min="3090" max="3090" width="3.625" style="4" bestFit="1" customWidth="1"/>
    <col min="3091" max="3091" width="4.625" style="4" bestFit="1" customWidth="1"/>
    <col min="3092" max="3092" width="20.875" style="4" customWidth="1"/>
    <col min="3093" max="3329" width="9" style="4"/>
    <col min="3330" max="3330" width="6" style="4" bestFit="1" customWidth="1"/>
    <col min="3331" max="3332" width="3.625" style="4" bestFit="1" customWidth="1"/>
    <col min="3333" max="3333" width="4.625" style="4" bestFit="1" customWidth="1"/>
    <col min="3334" max="3334" width="4.375" style="4" bestFit="1" customWidth="1"/>
    <col min="3335" max="3335" width="2.75" style="4" bestFit="1" customWidth="1"/>
    <col min="3336" max="3336" width="4.625" style="4" bestFit="1" customWidth="1"/>
    <col min="3337" max="3337" width="4.25" style="4" customWidth="1"/>
    <col min="3338" max="3339" width="4.625" style="4" bestFit="1" customWidth="1"/>
    <col min="3340" max="3340" width="5.5" style="4" bestFit="1" customWidth="1"/>
    <col min="3341" max="3345" width="4.625" style="4" bestFit="1" customWidth="1"/>
    <col min="3346" max="3346" width="3.625" style="4" bestFit="1" customWidth="1"/>
    <col min="3347" max="3347" width="4.625" style="4" bestFit="1" customWidth="1"/>
    <col min="3348" max="3348" width="20.875" style="4" customWidth="1"/>
    <col min="3349" max="3585" width="9" style="4"/>
    <col min="3586" max="3586" width="6" style="4" bestFit="1" customWidth="1"/>
    <col min="3587" max="3588" width="3.625" style="4" bestFit="1" customWidth="1"/>
    <col min="3589" max="3589" width="4.625" style="4" bestFit="1" customWidth="1"/>
    <col min="3590" max="3590" width="4.375" style="4" bestFit="1" customWidth="1"/>
    <col min="3591" max="3591" width="2.75" style="4" bestFit="1" customWidth="1"/>
    <col min="3592" max="3592" width="4.625" style="4" bestFit="1" customWidth="1"/>
    <col min="3593" max="3593" width="4.25" style="4" customWidth="1"/>
    <col min="3594" max="3595" width="4.625" style="4" bestFit="1" customWidth="1"/>
    <col min="3596" max="3596" width="5.5" style="4" bestFit="1" customWidth="1"/>
    <col min="3597" max="3601" width="4.625" style="4" bestFit="1" customWidth="1"/>
    <col min="3602" max="3602" width="3.625" style="4" bestFit="1" customWidth="1"/>
    <col min="3603" max="3603" width="4.625" style="4" bestFit="1" customWidth="1"/>
    <col min="3604" max="3604" width="20.875" style="4" customWidth="1"/>
    <col min="3605" max="3841" width="9" style="4"/>
    <col min="3842" max="3842" width="6" style="4" bestFit="1" customWidth="1"/>
    <col min="3843" max="3844" width="3.625" style="4" bestFit="1" customWidth="1"/>
    <col min="3845" max="3845" width="4.625" style="4" bestFit="1" customWidth="1"/>
    <col min="3846" max="3846" width="4.375" style="4" bestFit="1" customWidth="1"/>
    <col min="3847" max="3847" width="2.75" style="4" bestFit="1" customWidth="1"/>
    <col min="3848" max="3848" width="4.625" style="4" bestFit="1" customWidth="1"/>
    <col min="3849" max="3849" width="4.25" style="4" customWidth="1"/>
    <col min="3850" max="3851" width="4.625" style="4" bestFit="1" customWidth="1"/>
    <col min="3852" max="3852" width="5.5" style="4" bestFit="1" customWidth="1"/>
    <col min="3853" max="3857" width="4.625" style="4" bestFit="1" customWidth="1"/>
    <col min="3858" max="3858" width="3.625" style="4" bestFit="1" customWidth="1"/>
    <col min="3859" max="3859" width="4.625" style="4" bestFit="1" customWidth="1"/>
    <col min="3860" max="3860" width="20.875" style="4" customWidth="1"/>
    <col min="3861" max="4097" width="9" style="4"/>
    <col min="4098" max="4098" width="6" style="4" bestFit="1" customWidth="1"/>
    <col min="4099" max="4100" width="3.625" style="4" bestFit="1" customWidth="1"/>
    <col min="4101" max="4101" width="4.625" style="4" bestFit="1" customWidth="1"/>
    <col min="4102" max="4102" width="4.375" style="4" bestFit="1" customWidth="1"/>
    <col min="4103" max="4103" width="2.75" style="4" bestFit="1" customWidth="1"/>
    <col min="4104" max="4104" width="4.625" style="4" bestFit="1" customWidth="1"/>
    <col min="4105" max="4105" width="4.25" style="4" customWidth="1"/>
    <col min="4106" max="4107" width="4.625" style="4" bestFit="1" customWidth="1"/>
    <col min="4108" max="4108" width="5.5" style="4" bestFit="1" customWidth="1"/>
    <col min="4109" max="4113" width="4.625" style="4" bestFit="1" customWidth="1"/>
    <col min="4114" max="4114" width="3.625" style="4" bestFit="1" customWidth="1"/>
    <col min="4115" max="4115" width="4.625" style="4" bestFit="1" customWidth="1"/>
    <col min="4116" max="4116" width="20.875" style="4" customWidth="1"/>
    <col min="4117" max="4353" width="9" style="4"/>
    <col min="4354" max="4354" width="6" style="4" bestFit="1" customWidth="1"/>
    <col min="4355" max="4356" width="3.625" style="4" bestFit="1" customWidth="1"/>
    <col min="4357" max="4357" width="4.625" style="4" bestFit="1" customWidth="1"/>
    <col min="4358" max="4358" width="4.375" style="4" bestFit="1" customWidth="1"/>
    <col min="4359" max="4359" width="2.75" style="4" bestFit="1" customWidth="1"/>
    <col min="4360" max="4360" width="4.625" style="4" bestFit="1" customWidth="1"/>
    <col min="4361" max="4361" width="4.25" style="4" customWidth="1"/>
    <col min="4362" max="4363" width="4.625" style="4" bestFit="1" customWidth="1"/>
    <col min="4364" max="4364" width="5.5" style="4" bestFit="1" customWidth="1"/>
    <col min="4365" max="4369" width="4.625" style="4" bestFit="1" customWidth="1"/>
    <col min="4370" max="4370" width="3.625" style="4" bestFit="1" customWidth="1"/>
    <col min="4371" max="4371" width="4.625" style="4" bestFit="1" customWidth="1"/>
    <col min="4372" max="4372" width="20.875" style="4" customWidth="1"/>
    <col min="4373" max="4609" width="9" style="4"/>
    <col min="4610" max="4610" width="6" style="4" bestFit="1" customWidth="1"/>
    <col min="4611" max="4612" width="3.625" style="4" bestFit="1" customWidth="1"/>
    <col min="4613" max="4613" width="4.625" style="4" bestFit="1" customWidth="1"/>
    <col min="4614" max="4614" width="4.375" style="4" bestFit="1" customWidth="1"/>
    <col min="4615" max="4615" width="2.75" style="4" bestFit="1" customWidth="1"/>
    <col min="4616" max="4616" width="4.625" style="4" bestFit="1" customWidth="1"/>
    <col min="4617" max="4617" width="4.25" style="4" customWidth="1"/>
    <col min="4618" max="4619" width="4.625" style="4" bestFit="1" customWidth="1"/>
    <col min="4620" max="4620" width="5.5" style="4" bestFit="1" customWidth="1"/>
    <col min="4621" max="4625" width="4.625" style="4" bestFit="1" customWidth="1"/>
    <col min="4626" max="4626" width="3.625" style="4" bestFit="1" customWidth="1"/>
    <col min="4627" max="4627" width="4.625" style="4" bestFit="1" customWidth="1"/>
    <col min="4628" max="4628" width="20.875" style="4" customWidth="1"/>
    <col min="4629" max="4865" width="9" style="4"/>
    <col min="4866" max="4866" width="6" style="4" bestFit="1" customWidth="1"/>
    <col min="4867" max="4868" width="3.625" style="4" bestFit="1" customWidth="1"/>
    <col min="4869" max="4869" width="4.625" style="4" bestFit="1" customWidth="1"/>
    <col min="4870" max="4870" width="4.375" style="4" bestFit="1" customWidth="1"/>
    <col min="4871" max="4871" width="2.75" style="4" bestFit="1" customWidth="1"/>
    <col min="4872" max="4872" width="4.625" style="4" bestFit="1" customWidth="1"/>
    <col min="4873" max="4873" width="4.25" style="4" customWidth="1"/>
    <col min="4874" max="4875" width="4.625" style="4" bestFit="1" customWidth="1"/>
    <col min="4876" max="4876" width="5.5" style="4" bestFit="1" customWidth="1"/>
    <col min="4877" max="4881" width="4.625" style="4" bestFit="1" customWidth="1"/>
    <col min="4882" max="4882" width="3.625" style="4" bestFit="1" customWidth="1"/>
    <col min="4883" max="4883" width="4.625" style="4" bestFit="1" customWidth="1"/>
    <col min="4884" max="4884" width="20.875" style="4" customWidth="1"/>
    <col min="4885" max="5121" width="9" style="4"/>
    <col min="5122" max="5122" width="6" style="4" bestFit="1" customWidth="1"/>
    <col min="5123" max="5124" width="3.625" style="4" bestFit="1" customWidth="1"/>
    <col min="5125" max="5125" width="4.625" style="4" bestFit="1" customWidth="1"/>
    <col min="5126" max="5126" width="4.375" style="4" bestFit="1" customWidth="1"/>
    <col min="5127" max="5127" width="2.75" style="4" bestFit="1" customWidth="1"/>
    <col min="5128" max="5128" width="4.625" style="4" bestFit="1" customWidth="1"/>
    <col min="5129" max="5129" width="4.25" style="4" customWidth="1"/>
    <col min="5130" max="5131" width="4.625" style="4" bestFit="1" customWidth="1"/>
    <col min="5132" max="5132" width="5.5" style="4" bestFit="1" customWidth="1"/>
    <col min="5133" max="5137" width="4.625" style="4" bestFit="1" customWidth="1"/>
    <col min="5138" max="5138" width="3.625" style="4" bestFit="1" customWidth="1"/>
    <col min="5139" max="5139" width="4.625" style="4" bestFit="1" customWidth="1"/>
    <col min="5140" max="5140" width="20.875" style="4" customWidth="1"/>
    <col min="5141" max="5377" width="9" style="4"/>
    <col min="5378" max="5378" width="6" style="4" bestFit="1" customWidth="1"/>
    <col min="5379" max="5380" width="3.625" style="4" bestFit="1" customWidth="1"/>
    <col min="5381" max="5381" width="4.625" style="4" bestFit="1" customWidth="1"/>
    <col min="5382" max="5382" width="4.375" style="4" bestFit="1" customWidth="1"/>
    <col min="5383" max="5383" width="2.75" style="4" bestFit="1" customWidth="1"/>
    <col min="5384" max="5384" width="4.625" style="4" bestFit="1" customWidth="1"/>
    <col min="5385" max="5385" width="4.25" style="4" customWidth="1"/>
    <col min="5386" max="5387" width="4.625" style="4" bestFit="1" customWidth="1"/>
    <col min="5388" max="5388" width="5.5" style="4" bestFit="1" customWidth="1"/>
    <col min="5389" max="5393" width="4.625" style="4" bestFit="1" customWidth="1"/>
    <col min="5394" max="5394" width="3.625" style="4" bestFit="1" customWidth="1"/>
    <col min="5395" max="5395" width="4.625" style="4" bestFit="1" customWidth="1"/>
    <col min="5396" max="5396" width="20.875" style="4" customWidth="1"/>
    <col min="5397" max="5633" width="9" style="4"/>
    <col min="5634" max="5634" width="6" style="4" bestFit="1" customWidth="1"/>
    <col min="5635" max="5636" width="3.625" style="4" bestFit="1" customWidth="1"/>
    <col min="5637" max="5637" width="4.625" style="4" bestFit="1" customWidth="1"/>
    <col min="5638" max="5638" width="4.375" style="4" bestFit="1" customWidth="1"/>
    <col min="5639" max="5639" width="2.75" style="4" bestFit="1" customWidth="1"/>
    <col min="5640" max="5640" width="4.625" style="4" bestFit="1" customWidth="1"/>
    <col min="5641" max="5641" width="4.25" style="4" customWidth="1"/>
    <col min="5642" max="5643" width="4.625" style="4" bestFit="1" customWidth="1"/>
    <col min="5644" max="5644" width="5.5" style="4" bestFit="1" customWidth="1"/>
    <col min="5645" max="5649" width="4.625" style="4" bestFit="1" customWidth="1"/>
    <col min="5650" max="5650" width="3.625" style="4" bestFit="1" customWidth="1"/>
    <col min="5651" max="5651" width="4.625" style="4" bestFit="1" customWidth="1"/>
    <col min="5652" max="5652" width="20.875" style="4" customWidth="1"/>
    <col min="5653" max="5889" width="9" style="4"/>
    <col min="5890" max="5890" width="6" style="4" bestFit="1" customWidth="1"/>
    <col min="5891" max="5892" width="3.625" style="4" bestFit="1" customWidth="1"/>
    <col min="5893" max="5893" width="4.625" style="4" bestFit="1" customWidth="1"/>
    <col min="5894" max="5894" width="4.375" style="4" bestFit="1" customWidth="1"/>
    <col min="5895" max="5895" width="2.75" style="4" bestFit="1" customWidth="1"/>
    <col min="5896" max="5896" width="4.625" style="4" bestFit="1" customWidth="1"/>
    <col min="5897" max="5897" width="4.25" style="4" customWidth="1"/>
    <col min="5898" max="5899" width="4.625" style="4" bestFit="1" customWidth="1"/>
    <col min="5900" max="5900" width="5.5" style="4" bestFit="1" customWidth="1"/>
    <col min="5901" max="5905" width="4.625" style="4" bestFit="1" customWidth="1"/>
    <col min="5906" max="5906" width="3.625" style="4" bestFit="1" customWidth="1"/>
    <col min="5907" max="5907" width="4.625" style="4" bestFit="1" customWidth="1"/>
    <col min="5908" max="5908" width="20.875" style="4" customWidth="1"/>
    <col min="5909" max="6145" width="9" style="4"/>
    <col min="6146" max="6146" width="6" style="4" bestFit="1" customWidth="1"/>
    <col min="6147" max="6148" width="3.625" style="4" bestFit="1" customWidth="1"/>
    <col min="6149" max="6149" width="4.625" style="4" bestFit="1" customWidth="1"/>
    <col min="6150" max="6150" width="4.375" style="4" bestFit="1" customWidth="1"/>
    <col min="6151" max="6151" width="2.75" style="4" bestFit="1" customWidth="1"/>
    <col min="6152" max="6152" width="4.625" style="4" bestFit="1" customWidth="1"/>
    <col min="6153" max="6153" width="4.25" style="4" customWidth="1"/>
    <col min="6154" max="6155" width="4.625" style="4" bestFit="1" customWidth="1"/>
    <col min="6156" max="6156" width="5.5" style="4" bestFit="1" customWidth="1"/>
    <col min="6157" max="6161" width="4.625" style="4" bestFit="1" customWidth="1"/>
    <col min="6162" max="6162" width="3.625" style="4" bestFit="1" customWidth="1"/>
    <col min="6163" max="6163" width="4.625" style="4" bestFit="1" customWidth="1"/>
    <col min="6164" max="6164" width="20.875" style="4" customWidth="1"/>
    <col min="6165" max="6401" width="9" style="4"/>
    <col min="6402" max="6402" width="6" style="4" bestFit="1" customWidth="1"/>
    <col min="6403" max="6404" width="3.625" style="4" bestFit="1" customWidth="1"/>
    <col min="6405" max="6405" width="4.625" style="4" bestFit="1" customWidth="1"/>
    <col min="6406" max="6406" width="4.375" style="4" bestFit="1" customWidth="1"/>
    <col min="6407" max="6407" width="2.75" style="4" bestFit="1" customWidth="1"/>
    <col min="6408" max="6408" width="4.625" style="4" bestFit="1" customWidth="1"/>
    <col min="6409" max="6409" width="4.25" style="4" customWidth="1"/>
    <col min="6410" max="6411" width="4.625" style="4" bestFit="1" customWidth="1"/>
    <col min="6412" max="6412" width="5.5" style="4" bestFit="1" customWidth="1"/>
    <col min="6413" max="6417" width="4.625" style="4" bestFit="1" customWidth="1"/>
    <col min="6418" max="6418" width="3.625" style="4" bestFit="1" customWidth="1"/>
    <col min="6419" max="6419" width="4.625" style="4" bestFit="1" customWidth="1"/>
    <col min="6420" max="6420" width="20.875" style="4" customWidth="1"/>
    <col min="6421" max="6657" width="9" style="4"/>
    <col min="6658" max="6658" width="6" style="4" bestFit="1" customWidth="1"/>
    <col min="6659" max="6660" width="3.625" style="4" bestFit="1" customWidth="1"/>
    <col min="6661" max="6661" width="4.625" style="4" bestFit="1" customWidth="1"/>
    <col min="6662" max="6662" width="4.375" style="4" bestFit="1" customWidth="1"/>
    <col min="6663" max="6663" width="2.75" style="4" bestFit="1" customWidth="1"/>
    <col min="6664" max="6664" width="4.625" style="4" bestFit="1" customWidth="1"/>
    <col min="6665" max="6665" width="4.25" style="4" customWidth="1"/>
    <col min="6666" max="6667" width="4.625" style="4" bestFit="1" customWidth="1"/>
    <col min="6668" max="6668" width="5.5" style="4" bestFit="1" customWidth="1"/>
    <col min="6669" max="6673" width="4.625" style="4" bestFit="1" customWidth="1"/>
    <col min="6674" max="6674" width="3.625" style="4" bestFit="1" customWidth="1"/>
    <col min="6675" max="6675" width="4.625" style="4" bestFit="1" customWidth="1"/>
    <col min="6676" max="6676" width="20.875" style="4" customWidth="1"/>
    <col min="6677" max="6913" width="9" style="4"/>
    <col min="6914" max="6914" width="6" style="4" bestFit="1" customWidth="1"/>
    <col min="6915" max="6916" width="3.625" style="4" bestFit="1" customWidth="1"/>
    <col min="6917" max="6917" width="4.625" style="4" bestFit="1" customWidth="1"/>
    <col min="6918" max="6918" width="4.375" style="4" bestFit="1" customWidth="1"/>
    <col min="6919" max="6919" width="2.75" style="4" bestFit="1" customWidth="1"/>
    <col min="6920" max="6920" width="4.625" style="4" bestFit="1" customWidth="1"/>
    <col min="6921" max="6921" width="4.25" style="4" customWidth="1"/>
    <col min="6922" max="6923" width="4.625" style="4" bestFit="1" customWidth="1"/>
    <col min="6924" max="6924" width="5.5" style="4" bestFit="1" customWidth="1"/>
    <col min="6925" max="6929" width="4.625" style="4" bestFit="1" customWidth="1"/>
    <col min="6930" max="6930" width="3.625" style="4" bestFit="1" customWidth="1"/>
    <col min="6931" max="6931" width="4.625" style="4" bestFit="1" customWidth="1"/>
    <col min="6932" max="6932" width="20.875" style="4" customWidth="1"/>
    <col min="6933" max="7169" width="9" style="4"/>
    <col min="7170" max="7170" width="6" style="4" bestFit="1" customWidth="1"/>
    <col min="7171" max="7172" width="3.625" style="4" bestFit="1" customWidth="1"/>
    <col min="7173" max="7173" width="4.625" style="4" bestFit="1" customWidth="1"/>
    <col min="7174" max="7174" width="4.375" style="4" bestFit="1" customWidth="1"/>
    <col min="7175" max="7175" width="2.75" style="4" bestFit="1" customWidth="1"/>
    <col min="7176" max="7176" width="4.625" style="4" bestFit="1" customWidth="1"/>
    <col min="7177" max="7177" width="4.25" style="4" customWidth="1"/>
    <col min="7178" max="7179" width="4.625" style="4" bestFit="1" customWidth="1"/>
    <col min="7180" max="7180" width="5.5" style="4" bestFit="1" customWidth="1"/>
    <col min="7181" max="7185" width="4.625" style="4" bestFit="1" customWidth="1"/>
    <col min="7186" max="7186" width="3.625" style="4" bestFit="1" customWidth="1"/>
    <col min="7187" max="7187" width="4.625" style="4" bestFit="1" customWidth="1"/>
    <col min="7188" max="7188" width="20.875" style="4" customWidth="1"/>
    <col min="7189" max="7425" width="9" style="4"/>
    <col min="7426" max="7426" width="6" style="4" bestFit="1" customWidth="1"/>
    <col min="7427" max="7428" width="3.625" style="4" bestFit="1" customWidth="1"/>
    <col min="7429" max="7429" width="4.625" style="4" bestFit="1" customWidth="1"/>
    <col min="7430" max="7430" width="4.375" style="4" bestFit="1" customWidth="1"/>
    <col min="7431" max="7431" width="2.75" style="4" bestFit="1" customWidth="1"/>
    <col min="7432" max="7432" width="4.625" style="4" bestFit="1" customWidth="1"/>
    <col min="7433" max="7433" width="4.25" style="4" customWidth="1"/>
    <col min="7434" max="7435" width="4.625" style="4" bestFit="1" customWidth="1"/>
    <col min="7436" max="7436" width="5.5" style="4" bestFit="1" customWidth="1"/>
    <col min="7437" max="7441" width="4.625" style="4" bestFit="1" customWidth="1"/>
    <col min="7442" max="7442" width="3.625" style="4" bestFit="1" customWidth="1"/>
    <col min="7443" max="7443" width="4.625" style="4" bestFit="1" customWidth="1"/>
    <col min="7444" max="7444" width="20.875" style="4" customWidth="1"/>
    <col min="7445" max="7681" width="9" style="4"/>
    <col min="7682" max="7682" width="6" style="4" bestFit="1" customWidth="1"/>
    <col min="7683" max="7684" width="3.625" style="4" bestFit="1" customWidth="1"/>
    <col min="7685" max="7685" width="4.625" style="4" bestFit="1" customWidth="1"/>
    <col min="7686" max="7686" width="4.375" style="4" bestFit="1" customWidth="1"/>
    <col min="7687" max="7687" width="2.75" style="4" bestFit="1" customWidth="1"/>
    <col min="7688" max="7688" width="4.625" style="4" bestFit="1" customWidth="1"/>
    <col min="7689" max="7689" width="4.25" style="4" customWidth="1"/>
    <col min="7690" max="7691" width="4.625" style="4" bestFit="1" customWidth="1"/>
    <col min="7692" max="7692" width="5.5" style="4" bestFit="1" customWidth="1"/>
    <col min="7693" max="7697" width="4.625" style="4" bestFit="1" customWidth="1"/>
    <col min="7698" max="7698" width="3.625" style="4" bestFit="1" customWidth="1"/>
    <col min="7699" max="7699" width="4.625" style="4" bestFit="1" customWidth="1"/>
    <col min="7700" max="7700" width="20.875" style="4" customWidth="1"/>
    <col min="7701" max="7937" width="9" style="4"/>
    <col min="7938" max="7938" width="6" style="4" bestFit="1" customWidth="1"/>
    <col min="7939" max="7940" width="3.625" style="4" bestFit="1" customWidth="1"/>
    <col min="7941" max="7941" width="4.625" style="4" bestFit="1" customWidth="1"/>
    <col min="7942" max="7942" width="4.375" style="4" bestFit="1" customWidth="1"/>
    <col min="7943" max="7943" width="2.75" style="4" bestFit="1" customWidth="1"/>
    <col min="7944" max="7944" width="4.625" style="4" bestFit="1" customWidth="1"/>
    <col min="7945" max="7945" width="4.25" style="4" customWidth="1"/>
    <col min="7946" max="7947" width="4.625" style="4" bestFit="1" customWidth="1"/>
    <col min="7948" max="7948" width="5.5" style="4" bestFit="1" customWidth="1"/>
    <col min="7949" max="7953" width="4.625" style="4" bestFit="1" customWidth="1"/>
    <col min="7954" max="7954" width="3.625" style="4" bestFit="1" customWidth="1"/>
    <col min="7955" max="7955" width="4.625" style="4" bestFit="1" customWidth="1"/>
    <col min="7956" max="7956" width="20.875" style="4" customWidth="1"/>
    <col min="7957" max="8193" width="9" style="4"/>
    <col min="8194" max="8194" width="6" style="4" bestFit="1" customWidth="1"/>
    <col min="8195" max="8196" width="3.625" style="4" bestFit="1" customWidth="1"/>
    <col min="8197" max="8197" width="4.625" style="4" bestFit="1" customWidth="1"/>
    <col min="8198" max="8198" width="4.375" style="4" bestFit="1" customWidth="1"/>
    <col min="8199" max="8199" width="2.75" style="4" bestFit="1" customWidth="1"/>
    <col min="8200" max="8200" width="4.625" style="4" bestFit="1" customWidth="1"/>
    <col min="8201" max="8201" width="4.25" style="4" customWidth="1"/>
    <col min="8202" max="8203" width="4.625" style="4" bestFit="1" customWidth="1"/>
    <col min="8204" max="8204" width="5.5" style="4" bestFit="1" customWidth="1"/>
    <col min="8205" max="8209" width="4.625" style="4" bestFit="1" customWidth="1"/>
    <col min="8210" max="8210" width="3.625" style="4" bestFit="1" customWidth="1"/>
    <col min="8211" max="8211" width="4.625" style="4" bestFit="1" customWidth="1"/>
    <col min="8212" max="8212" width="20.875" style="4" customWidth="1"/>
    <col min="8213" max="8449" width="9" style="4"/>
    <col min="8450" max="8450" width="6" style="4" bestFit="1" customWidth="1"/>
    <col min="8451" max="8452" width="3.625" style="4" bestFit="1" customWidth="1"/>
    <col min="8453" max="8453" width="4.625" style="4" bestFit="1" customWidth="1"/>
    <col min="8454" max="8454" width="4.375" style="4" bestFit="1" customWidth="1"/>
    <col min="8455" max="8455" width="2.75" style="4" bestFit="1" customWidth="1"/>
    <col min="8456" max="8456" width="4.625" style="4" bestFit="1" customWidth="1"/>
    <col min="8457" max="8457" width="4.25" style="4" customWidth="1"/>
    <col min="8458" max="8459" width="4.625" style="4" bestFit="1" customWidth="1"/>
    <col min="8460" max="8460" width="5.5" style="4" bestFit="1" customWidth="1"/>
    <col min="8461" max="8465" width="4.625" style="4" bestFit="1" customWidth="1"/>
    <col min="8466" max="8466" width="3.625" style="4" bestFit="1" customWidth="1"/>
    <col min="8467" max="8467" width="4.625" style="4" bestFit="1" customWidth="1"/>
    <col min="8468" max="8468" width="20.875" style="4" customWidth="1"/>
    <col min="8469" max="8705" width="9" style="4"/>
    <col min="8706" max="8706" width="6" style="4" bestFit="1" customWidth="1"/>
    <col min="8707" max="8708" width="3.625" style="4" bestFit="1" customWidth="1"/>
    <col min="8709" max="8709" width="4.625" style="4" bestFit="1" customWidth="1"/>
    <col min="8710" max="8710" width="4.375" style="4" bestFit="1" customWidth="1"/>
    <col min="8711" max="8711" width="2.75" style="4" bestFit="1" customWidth="1"/>
    <col min="8712" max="8712" width="4.625" style="4" bestFit="1" customWidth="1"/>
    <col min="8713" max="8713" width="4.25" style="4" customWidth="1"/>
    <col min="8714" max="8715" width="4.625" style="4" bestFit="1" customWidth="1"/>
    <col min="8716" max="8716" width="5.5" style="4" bestFit="1" customWidth="1"/>
    <col min="8717" max="8721" width="4.625" style="4" bestFit="1" customWidth="1"/>
    <col min="8722" max="8722" width="3.625" style="4" bestFit="1" customWidth="1"/>
    <col min="8723" max="8723" width="4.625" style="4" bestFit="1" customWidth="1"/>
    <col min="8724" max="8724" width="20.875" style="4" customWidth="1"/>
    <col min="8725" max="8961" width="9" style="4"/>
    <col min="8962" max="8962" width="6" style="4" bestFit="1" customWidth="1"/>
    <col min="8963" max="8964" width="3.625" style="4" bestFit="1" customWidth="1"/>
    <col min="8965" max="8965" width="4.625" style="4" bestFit="1" customWidth="1"/>
    <col min="8966" max="8966" width="4.375" style="4" bestFit="1" customWidth="1"/>
    <col min="8967" max="8967" width="2.75" style="4" bestFit="1" customWidth="1"/>
    <col min="8968" max="8968" width="4.625" style="4" bestFit="1" customWidth="1"/>
    <col min="8969" max="8969" width="4.25" style="4" customWidth="1"/>
    <col min="8970" max="8971" width="4.625" style="4" bestFit="1" customWidth="1"/>
    <col min="8972" max="8972" width="5.5" style="4" bestFit="1" customWidth="1"/>
    <col min="8973" max="8977" width="4.625" style="4" bestFit="1" customWidth="1"/>
    <col min="8978" max="8978" width="3.625" style="4" bestFit="1" customWidth="1"/>
    <col min="8979" max="8979" width="4.625" style="4" bestFit="1" customWidth="1"/>
    <col min="8980" max="8980" width="20.875" style="4" customWidth="1"/>
    <col min="8981" max="9217" width="9" style="4"/>
    <col min="9218" max="9218" width="6" style="4" bestFit="1" customWidth="1"/>
    <col min="9219" max="9220" width="3.625" style="4" bestFit="1" customWidth="1"/>
    <col min="9221" max="9221" width="4.625" style="4" bestFit="1" customWidth="1"/>
    <col min="9222" max="9222" width="4.375" style="4" bestFit="1" customWidth="1"/>
    <col min="9223" max="9223" width="2.75" style="4" bestFit="1" customWidth="1"/>
    <col min="9224" max="9224" width="4.625" style="4" bestFit="1" customWidth="1"/>
    <col min="9225" max="9225" width="4.25" style="4" customWidth="1"/>
    <col min="9226" max="9227" width="4.625" style="4" bestFit="1" customWidth="1"/>
    <col min="9228" max="9228" width="5.5" style="4" bestFit="1" customWidth="1"/>
    <col min="9229" max="9233" width="4.625" style="4" bestFit="1" customWidth="1"/>
    <col min="9234" max="9234" width="3.625" style="4" bestFit="1" customWidth="1"/>
    <col min="9235" max="9235" width="4.625" style="4" bestFit="1" customWidth="1"/>
    <col min="9236" max="9236" width="20.875" style="4" customWidth="1"/>
    <col min="9237" max="9473" width="9" style="4"/>
    <col min="9474" max="9474" width="6" style="4" bestFit="1" customWidth="1"/>
    <col min="9475" max="9476" width="3.625" style="4" bestFit="1" customWidth="1"/>
    <col min="9477" max="9477" width="4.625" style="4" bestFit="1" customWidth="1"/>
    <col min="9478" max="9478" width="4.375" style="4" bestFit="1" customWidth="1"/>
    <col min="9479" max="9479" width="2.75" style="4" bestFit="1" customWidth="1"/>
    <col min="9480" max="9480" width="4.625" style="4" bestFit="1" customWidth="1"/>
    <col min="9481" max="9481" width="4.25" style="4" customWidth="1"/>
    <col min="9482" max="9483" width="4.625" style="4" bestFit="1" customWidth="1"/>
    <col min="9484" max="9484" width="5.5" style="4" bestFit="1" customWidth="1"/>
    <col min="9485" max="9489" width="4.625" style="4" bestFit="1" customWidth="1"/>
    <col min="9490" max="9490" width="3.625" style="4" bestFit="1" customWidth="1"/>
    <col min="9491" max="9491" width="4.625" style="4" bestFit="1" customWidth="1"/>
    <col min="9492" max="9492" width="20.875" style="4" customWidth="1"/>
    <col min="9493" max="9729" width="9" style="4"/>
    <col min="9730" max="9730" width="6" style="4" bestFit="1" customWidth="1"/>
    <col min="9731" max="9732" width="3.625" style="4" bestFit="1" customWidth="1"/>
    <col min="9733" max="9733" width="4.625" style="4" bestFit="1" customWidth="1"/>
    <col min="9734" max="9734" width="4.375" style="4" bestFit="1" customWidth="1"/>
    <col min="9735" max="9735" width="2.75" style="4" bestFit="1" customWidth="1"/>
    <col min="9736" max="9736" width="4.625" style="4" bestFit="1" customWidth="1"/>
    <col min="9737" max="9737" width="4.25" style="4" customWidth="1"/>
    <col min="9738" max="9739" width="4.625" style="4" bestFit="1" customWidth="1"/>
    <col min="9740" max="9740" width="5.5" style="4" bestFit="1" customWidth="1"/>
    <col min="9741" max="9745" width="4.625" style="4" bestFit="1" customWidth="1"/>
    <col min="9746" max="9746" width="3.625" style="4" bestFit="1" customWidth="1"/>
    <col min="9747" max="9747" width="4.625" style="4" bestFit="1" customWidth="1"/>
    <col min="9748" max="9748" width="20.875" style="4" customWidth="1"/>
    <col min="9749" max="9985" width="9" style="4"/>
    <col min="9986" max="9986" width="6" style="4" bestFit="1" customWidth="1"/>
    <col min="9987" max="9988" width="3.625" style="4" bestFit="1" customWidth="1"/>
    <col min="9989" max="9989" width="4.625" style="4" bestFit="1" customWidth="1"/>
    <col min="9990" max="9990" width="4.375" style="4" bestFit="1" customWidth="1"/>
    <col min="9991" max="9991" width="2.75" style="4" bestFit="1" customWidth="1"/>
    <col min="9992" max="9992" width="4.625" style="4" bestFit="1" customWidth="1"/>
    <col min="9993" max="9993" width="4.25" style="4" customWidth="1"/>
    <col min="9994" max="9995" width="4.625" style="4" bestFit="1" customWidth="1"/>
    <col min="9996" max="9996" width="5.5" style="4" bestFit="1" customWidth="1"/>
    <col min="9997" max="10001" width="4.625" style="4" bestFit="1" customWidth="1"/>
    <col min="10002" max="10002" width="3.625" style="4" bestFit="1" customWidth="1"/>
    <col min="10003" max="10003" width="4.625" style="4" bestFit="1" customWidth="1"/>
    <col min="10004" max="10004" width="20.875" style="4" customWidth="1"/>
    <col min="10005" max="10241" width="9" style="4"/>
    <col min="10242" max="10242" width="6" style="4" bestFit="1" customWidth="1"/>
    <col min="10243" max="10244" width="3.625" style="4" bestFit="1" customWidth="1"/>
    <col min="10245" max="10245" width="4.625" style="4" bestFit="1" customWidth="1"/>
    <col min="10246" max="10246" width="4.375" style="4" bestFit="1" customWidth="1"/>
    <col min="10247" max="10247" width="2.75" style="4" bestFit="1" customWidth="1"/>
    <col min="10248" max="10248" width="4.625" style="4" bestFit="1" customWidth="1"/>
    <col min="10249" max="10249" width="4.25" style="4" customWidth="1"/>
    <col min="10250" max="10251" width="4.625" style="4" bestFit="1" customWidth="1"/>
    <col min="10252" max="10252" width="5.5" style="4" bestFit="1" customWidth="1"/>
    <col min="10253" max="10257" width="4.625" style="4" bestFit="1" customWidth="1"/>
    <col min="10258" max="10258" width="3.625" style="4" bestFit="1" customWidth="1"/>
    <col min="10259" max="10259" width="4.625" style="4" bestFit="1" customWidth="1"/>
    <col min="10260" max="10260" width="20.875" style="4" customWidth="1"/>
    <col min="10261" max="10497" width="9" style="4"/>
    <col min="10498" max="10498" width="6" style="4" bestFit="1" customWidth="1"/>
    <col min="10499" max="10500" width="3.625" style="4" bestFit="1" customWidth="1"/>
    <col min="10501" max="10501" width="4.625" style="4" bestFit="1" customWidth="1"/>
    <col min="10502" max="10502" width="4.375" style="4" bestFit="1" customWidth="1"/>
    <col min="10503" max="10503" width="2.75" style="4" bestFit="1" customWidth="1"/>
    <col min="10504" max="10504" width="4.625" style="4" bestFit="1" customWidth="1"/>
    <col min="10505" max="10505" width="4.25" style="4" customWidth="1"/>
    <col min="10506" max="10507" width="4.625" style="4" bestFit="1" customWidth="1"/>
    <col min="10508" max="10508" width="5.5" style="4" bestFit="1" customWidth="1"/>
    <col min="10509" max="10513" width="4.625" style="4" bestFit="1" customWidth="1"/>
    <col min="10514" max="10514" width="3.625" style="4" bestFit="1" customWidth="1"/>
    <col min="10515" max="10515" width="4.625" style="4" bestFit="1" customWidth="1"/>
    <col min="10516" max="10516" width="20.875" style="4" customWidth="1"/>
    <col min="10517" max="10753" width="9" style="4"/>
    <col min="10754" max="10754" width="6" style="4" bestFit="1" customWidth="1"/>
    <col min="10755" max="10756" width="3.625" style="4" bestFit="1" customWidth="1"/>
    <col min="10757" max="10757" width="4.625" style="4" bestFit="1" customWidth="1"/>
    <col min="10758" max="10758" width="4.375" style="4" bestFit="1" customWidth="1"/>
    <col min="10759" max="10759" width="2.75" style="4" bestFit="1" customWidth="1"/>
    <col min="10760" max="10760" width="4.625" style="4" bestFit="1" customWidth="1"/>
    <col min="10761" max="10761" width="4.25" style="4" customWidth="1"/>
    <col min="10762" max="10763" width="4.625" style="4" bestFit="1" customWidth="1"/>
    <col min="10764" max="10764" width="5.5" style="4" bestFit="1" customWidth="1"/>
    <col min="10765" max="10769" width="4.625" style="4" bestFit="1" customWidth="1"/>
    <col min="10770" max="10770" width="3.625" style="4" bestFit="1" customWidth="1"/>
    <col min="10771" max="10771" width="4.625" style="4" bestFit="1" customWidth="1"/>
    <col min="10772" max="10772" width="20.875" style="4" customWidth="1"/>
    <col min="10773" max="11009" width="9" style="4"/>
    <col min="11010" max="11010" width="6" style="4" bestFit="1" customWidth="1"/>
    <col min="11011" max="11012" width="3.625" style="4" bestFit="1" customWidth="1"/>
    <col min="11013" max="11013" width="4.625" style="4" bestFit="1" customWidth="1"/>
    <col min="11014" max="11014" width="4.375" style="4" bestFit="1" customWidth="1"/>
    <col min="11015" max="11015" width="2.75" style="4" bestFit="1" customWidth="1"/>
    <col min="11016" max="11016" width="4.625" style="4" bestFit="1" customWidth="1"/>
    <col min="11017" max="11017" width="4.25" style="4" customWidth="1"/>
    <col min="11018" max="11019" width="4.625" style="4" bestFit="1" customWidth="1"/>
    <col min="11020" max="11020" width="5.5" style="4" bestFit="1" customWidth="1"/>
    <col min="11021" max="11025" width="4.625" style="4" bestFit="1" customWidth="1"/>
    <col min="11026" max="11026" width="3.625" style="4" bestFit="1" customWidth="1"/>
    <col min="11027" max="11027" width="4.625" style="4" bestFit="1" customWidth="1"/>
    <col min="11028" max="11028" width="20.875" style="4" customWidth="1"/>
    <col min="11029" max="11265" width="9" style="4"/>
    <col min="11266" max="11266" width="6" style="4" bestFit="1" customWidth="1"/>
    <col min="11267" max="11268" width="3.625" style="4" bestFit="1" customWidth="1"/>
    <col min="11269" max="11269" width="4.625" style="4" bestFit="1" customWidth="1"/>
    <col min="11270" max="11270" width="4.375" style="4" bestFit="1" customWidth="1"/>
    <col min="11271" max="11271" width="2.75" style="4" bestFit="1" customWidth="1"/>
    <col min="11272" max="11272" width="4.625" style="4" bestFit="1" customWidth="1"/>
    <col min="11273" max="11273" width="4.25" style="4" customWidth="1"/>
    <col min="11274" max="11275" width="4.625" style="4" bestFit="1" customWidth="1"/>
    <col min="11276" max="11276" width="5.5" style="4" bestFit="1" customWidth="1"/>
    <col min="11277" max="11281" width="4.625" style="4" bestFit="1" customWidth="1"/>
    <col min="11282" max="11282" width="3.625" style="4" bestFit="1" customWidth="1"/>
    <col min="11283" max="11283" width="4.625" style="4" bestFit="1" customWidth="1"/>
    <col min="11284" max="11284" width="20.875" style="4" customWidth="1"/>
    <col min="11285" max="11521" width="9" style="4"/>
    <col min="11522" max="11522" width="6" style="4" bestFit="1" customWidth="1"/>
    <col min="11523" max="11524" width="3.625" style="4" bestFit="1" customWidth="1"/>
    <col min="11525" max="11525" width="4.625" style="4" bestFit="1" customWidth="1"/>
    <col min="11526" max="11526" width="4.375" style="4" bestFit="1" customWidth="1"/>
    <col min="11527" max="11527" width="2.75" style="4" bestFit="1" customWidth="1"/>
    <col min="11528" max="11528" width="4.625" style="4" bestFit="1" customWidth="1"/>
    <col min="11529" max="11529" width="4.25" style="4" customWidth="1"/>
    <col min="11530" max="11531" width="4.625" style="4" bestFit="1" customWidth="1"/>
    <col min="11532" max="11532" width="5.5" style="4" bestFit="1" customWidth="1"/>
    <col min="11533" max="11537" width="4.625" style="4" bestFit="1" customWidth="1"/>
    <col min="11538" max="11538" width="3.625" style="4" bestFit="1" customWidth="1"/>
    <col min="11539" max="11539" width="4.625" style="4" bestFit="1" customWidth="1"/>
    <col min="11540" max="11540" width="20.875" style="4" customWidth="1"/>
    <col min="11541" max="11777" width="9" style="4"/>
    <col min="11778" max="11778" width="6" style="4" bestFit="1" customWidth="1"/>
    <col min="11779" max="11780" width="3.625" style="4" bestFit="1" customWidth="1"/>
    <col min="11781" max="11781" width="4.625" style="4" bestFit="1" customWidth="1"/>
    <col min="11782" max="11782" width="4.375" style="4" bestFit="1" customWidth="1"/>
    <col min="11783" max="11783" width="2.75" style="4" bestFit="1" customWidth="1"/>
    <col min="11784" max="11784" width="4.625" style="4" bestFit="1" customWidth="1"/>
    <col min="11785" max="11785" width="4.25" style="4" customWidth="1"/>
    <col min="11786" max="11787" width="4.625" style="4" bestFit="1" customWidth="1"/>
    <col min="11788" max="11788" width="5.5" style="4" bestFit="1" customWidth="1"/>
    <col min="11789" max="11793" width="4.625" style="4" bestFit="1" customWidth="1"/>
    <col min="11794" max="11794" width="3.625" style="4" bestFit="1" customWidth="1"/>
    <col min="11795" max="11795" width="4.625" style="4" bestFit="1" customWidth="1"/>
    <col min="11796" max="11796" width="20.875" style="4" customWidth="1"/>
    <col min="11797" max="12033" width="9" style="4"/>
    <col min="12034" max="12034" width="6" style="4" bestFit="1" customWidth="1"/>
    <col min="12035" max="12036" width="3.625" style="4" bestFit="1" customWidth="1"/>
    <col min="12037" max="12037" width="4.625" style="4" bestFit="1" customWidth="1"/>
    <col min="12038" max="12038" width="4.375" style="4" bestFit="1" customWidth="1"/>
    <col min="12039" max="12039" width="2.75" style="4" bestFit="1" customWidth="1"/>
    <col min="12040" max="12040" width="4.625" style="4" bestFit="1" customWidth="1"/>
    <col min="12041" max="12041" width="4.25" style="4" customWidth="1"/>
    <col min="12042" max="12043" width="4.625" style="4" bestFit="1" customWidth="1"/>
    <col min="12044" max="12044" width="5.5" style="4" bestFit="1" customWidth="1"/>
    <col min="12045" max="12049" width="4.625" style="4" bestFit="1" customWidth="1"/>
    <col min="12050" max="12050" width="3.625" style="4" bestFit="1" customWidth="1"/>
    <col min="12051" max="12051" width="4.625" style="4" bestFit="1" customWidth="1"/>
    <col min="12052" max="12052" width="20.875" style="4" customWidth="1"/>
    <col min="12053" max="12289" width="9" style="4"/>
    <col min="12290" max="12290" width="6" style="4" bestFit="1" customWidth="1"/>
    <col min="12291" max="12292" width="3.625" style="4" bestFit="1" customWidth="1"/>
    <col min="12293" max="12293" width="4.625" style="4" bestFit="1" customWidth="1"/>
    <col min="12294" max="12294" width="4.375" style="4" bestFit="1" customWidth="1"/>
    <col min="12295" max="12295" width="2.75" style="4" bestFit="1" customWidth="1"/>
    <col min="12296" max="12296" width="4.625" style="4" bestFit="1" customWidth="1"/>
    <col min="12297" max="12297" width="4.25" style="4" customWidth="1"/>
    <col min="12298" max="12299" width="4.625" style="4" bestFit="1" customWidth="1"/>
    <col min="12300" max="12300" width="5.5" style="4" bestFit="1" customWidth="1"/>
    <col min="12301" max="12305" width="4.625" style="4" bestFit="1" customWidth="1"/>
    <col min="12306" max="12306" width="3.625" style="4" bestFit="1" customWidth="1"/>
    <col min="12307" max="12307" width="4.625" style="4" bestFit="1" customWidth="1"/>
    <col min="12308" max="12308" width="20.875" style="4" customWidth="1"/>
    <col min="12309" max="12545" width="9" style="4"/>
    <col min="12546" max="12546" width="6" style="4" bestFit="1" customWidth="1"/>
    <col min="12547" max="12548" width="3.625" style="4" bestFit="1" customWidth="1"/>
    <col min="12549" max="12549" width="4.625" style="4" bestFit="1" customWidth="1"/>
    <col min="12550" max="12550" width="4.375" style="4" bestFit="1" customWidth="1"/>
    <col min="12551" max="12551" width="2.75" style="4" bestFit="1" customWidth="1"/>
    <col min="12552" max="12552" width="4.625" style="4" bestFit="1" customWidth="1"/>
    <col min="12553" max="12553" width="4.25" style="4" customWidth="1"/>
    <col min="12554" max="12555" width="4.625" style="4" bestFit="1" customWidth="1"/>
    <col min="12556" max="12556" width="5.5" style="4" bestFit="1" customWidth="1"/>
    <col min="12557" max="12561" width="4.625" style="4" bestFit="1" customWidth="1"/>
    <col min="12562" max="12562" width="3.625" style="4" bestFit="1" customWidth="1"/>
    <col min="12563" max="12563" width="4.625" style="4" bestFit="1" customWidth="1"/>
    <col min="12564" max="12564" width="20.875" style="4" customWidth="1"/>
    <col min="12565" max="12801" width="9" style="4"/>
    <col min="12802" max="12802" width="6" style="4" bestFit="1" customWidth="1"/>
    <col min="12803" max="12804" width="3.625" style="4" bestFit="1" customWidth="1"/>
    <col min="12805" max="12805" width="4.625" style="4" bestFit="1" customWidth="1"/>
    <col min="12806" max="12806" width="4.375" style="4" bestFit="1" customWidth="1"/>
    <col min="12807" max="12807" width="2.75" style="4" bestFit="1" customWidth="1"/>
    <col min="12808" max="12808" width="4.625" style="4" bestFit="1" customWidth="1"/>
    <col min="12809" max="12809" width="4.25" style="4" customWidth="1"/>
    <col min="12810" max="12811" width="4.625" style="4" bestFit="1" customWidth="1"/>
    <col min="12812" max="12812" width="5.5" style="4" bestFit="1" customWidth="1"/>
    <col min="12813" max="12817" width="4.625" style="4" bestFit="1" customWidth="1"/>
    <col min="12818" max="12818" width="3.625" style="4" bestFit="1" customWidth="1"/>
    <col min="12819" max="12819" width="4.625" style="4" bestFit="1" customWidth="1"/>
    <col min="12820" max="12820" width="20.875" style="4" customWidth="1"/>
    <col min="12821" max="13057" width="9" style="4"/>
    <col min="13058" max="13058" width="6" style="4" bestFit="1" customWidth="1"/>
    <col min="13059" max="13060" width="3.625" style="4" bestFit="1" customWidth="1"/>
    <col min="13061" max="13061" width="4.625" style="4" bestFit="1" customWidth="1"/>
    <col min="13062" max="13062" width="4.375" style="4" bestFit="1" customWidth="1"/>
    <col min="13063" max="13063" width="2.75" style="4" bestFit="1" customWidth="1"/>
    <col min="13064" max="13064" width="4.625" style="4" bestFit="1" customWidth="1"/>
    <col min="13065" max="13065" width="4.25" style="4" customWidth="1"/>
    <col min="13066" max="13067" width="4.625" style="4" bestFit="1" customWidth="1"/>
    <col min="13068" max="13068" width="5.5" style="4" bestFit="1" customWidth="1"/>
    <col min="13069" max="13073" width="4.625" style="4" bestFit="1" customWidth="1"/>
    <col min="13074" max="13074" width="3.625" style="4" bestFit="1" customWidth="1"/>
    <col min="13075" max="13075" width="4.625" style="4" bestFit="1" customWidth="1"/>
    <col min="13076" max="13076" width="20.875" style="4" customWidth="1"/>
    <col min="13077" max="13313" width="9" style="4"/>
    <col min="13314" max="13314" width="6" style="4" bestFit="1" customWidth="1"/>
    <col min="13315" max="13316" width="3.625" style="4" bestFit="1" customWidth="1"/>
    <col min="13317" max="13317" width="4.625" style="4" bestFit="1" customWidth="1"/>
    <col min="13318" max="13318" width="4.375" style="4" bestFit="1" customWidth="1"/>
    <col min="13319" max="13319" width="2.75" style="4" bestFit="1" customWidth="1"/>
    <col min="13320" max="13320" width="4.625" style="4" bestFit="1" customWidth="1"/>
    <col min="13321" max="13321" width="4.25" style="4" customWidth="1"/>
    <col min="13322" max="13323" width="4.625" style="4" bestFit="1" customWidth="1"/>
    <col min="13324" max="13324" width="5.5" style="4" bestFit="1" customWidth="1"/>
    <col min="13325" max="13329" width="4.625" style="4" bestFit="1" customWidth="1"/>
    <col min="13330" max="13330" width="3.625" style="4" bestFit="1" customWidth="1"/>
    <col min="13331" max="13331" width="4.625" style="4" bestFit="1" customWidth="1"/>
    <col min="13332" max="13332" width="20.875" style="4" customWidth="1"/>
    <col min="13333" max="13569" width="9" style="4"/>
    <col min="13570" max="13570" width="6" style="4" bestFit="1" customWidth="1"/>
    <col min="13571" max="13572" width="3.625" style="4" bestFit="1" customWidth="1"/>
    <col min="13573" max="13573" width="4.625" style="4" bestFit="1" customWidth="1"/>
    <col min="13574" max="13574" width="4.375" style="4" bestFit="1" customWidth="1"/>
    <col min="13575" max="13575" width="2.75" style="4" bestFit="1" customWidth="1"/>
    <col min="13576" max="13576" width="4.625" style="4" bestFit="1" customWidth="1"/>
    <col min="13577" max="13577" width="4.25" style="4" customWidth="1"/>
    <col min="13578" max="13579" width="4.625" style="4" bestFit="1" customWidth="1"/>
    <col min="13580" max="13580" width="5.5" style="4" bestFit="1" customWidth="1"/>
    <col min="13581" max="13585" width="4.625" style="4" bestFit="1" customWidth="1"/>
    <col min="13586" max="13586" width="3.625" style="4" bestFit="1" customWidth="1"/>
    <col min="13587" max="13587" width="4.625" style="4" bestFit="1" customWidth="1"/>
    <col min="13588" max="13588" width="20.875" style="4" customWidth="1"/>
    <col min="13589" max="13825" width="9" style="4"/>
    <col min="13826" max="13826" width="6" style="4" bestFit="1" customWidth="1"/>
    <col min="13827" max="13828" width="3.625" style="4" bestFit="1" customWidth="1"/>
    <col min="13829" max="13829" width="4.625" style="4" bestFit="1" customWidth="1"/>
    <col min="13830" max="13830" width="4.375" style="4" bestFit="1" customWidth="1"/>
    <col min="13831" max="13831" width="2.75" style="4" bestFit="1" customWidth="1"/>
    <col min="13832" max="13832" width="4.625" style="4" bestFit="1" customWidth="1"/>
    <col min="13833" max="13833" width="4.25" style="4" customWidth="1"/>
    <col min="13834" max="13835" width="4.625" style="4" bestFit="1" customWidth="1"/>
    <col min="13836" max="13836" width="5.5" style="4" bestFit="1" customWidth="1"/>
    <col min="13837" max="13841" width="4.625" style="4" bestFit="1" customWidth="1"/>
    <col min="13842" max="13842" width="3.625" style="4" bestFit="1" customWidth="1"/>
    <col min="13843" max="13843" width="4.625" style="4" bestFit="1" customWidth="1"/>
    <col min="13844" max="13844" width="20.875" style="4" customWidth="1"/>
    <col min="13845" max="14081" width="9" style="4"/>
    <col min="14082" max="14082" width="6" style="4" bestFit="1" customWidth="1"/>
    <col min="14083" max="14084" width="3.625" style="4" bestFit="1" customWidth="1"/>
    <col min="14085" max="14085" width="4.625" style="4" bestFit="1" customWidth="1"/>
    <col min="14086" max="14086" width="4.375" style="4" bestFit="1" customWidth="1"/>
    <col min="14087" max="14087" width="2.75" style="4" bestFit="1" customWidth="1"/>
    <col min="14088" max="14088" width="4.625" style="4" bestFit="1" customWidth="1"/>
    <col min="14089" max="14089" width="4.25" style="4" customWidth="1"/>
    <col min="14090" max="14091" width="4.625" style="4" bestFit="1" customWidth="1"/>
    <col min="14092" max="14092" width="5.5" style="4" bestFit="1" customWidth="1"/>
    <col min="14093" max="14097" width="4.625" style="4" bestFit="1" customWidth="1"/>
    <col min="14098" max="14098" width="3.625" style="4" bestFit="1" customWidth="1"/>
    <col min="14099" max="14099" width="4.625" style="4" bestFit="1" customWidth="1"/>
    <col min="14100" max="14100" width="20.875" style="4" customWidth="1"/>
    <col min="14101" max="14337" width="9" style="4"/>
    <col min="14338" max="14338" width="6" style="4" bestFit="1" customWidth="1"/>
    <col min="14339" max="14340" width="3.625" style="4" bestFit="1" customWidth="1"/>
    <col min="14341" max="14341" width="4.625" style="4" bestFit="1" customWidth="1"/>
    <col min="14342" max="14342" width="4.375" style="4" bestFit="1" customWidth="1"/>
    <col min="14343" max="14343" width="2.75" style="4" bestFit="1" customWidth="1"/>
    <col min="14344" max="14344" width="4.625" style="4" bestFit="1" customWidth="1"/>
    <col min="14345" max="14345" width="4.25" style="4" customWidth="1"/>
    <col min="14346" max="14347" width="4.625" style="4" bestFit="1" customWidth="1"/>
    <col min="14348" max="14348" width="5.5" style="4" bestFit="1" customWidth="1"/>
    <col min="14349" max="14353" width="4.625" style="4" bestFit="1" customWidth="1"/>
    <col min="14354" max="14354" width="3.625" style="4" bestFit="1" customWidth="1"/>
    <col min="14355" max="14355" width="4.625" style="4" bestFit="1" customWidth="1"/>
    <col min="14356" max="14356" width="20.875" style="4" customWidth="1"/>
    <col min="14357" max="14593" width="9" style="4"/>
    <col min="14594" max="14594" width="6" style="4" bestFit="1" customWidth="1"/>
    <col min="14595" max="14596" width="3.625" style="4" bestFit="1" customWidth="1"/>
    <col min="14597" max="14597" width="4.625" style="4" bestFit="1" customWidth="1"/>
    <col min="14598" max="14598" width="4.375" style="4" bestFit="1" customWidth="1"/>
    <col min="14599" max="14599" width="2.75" style="4" bestFit="1" customWidth="1"/>
    <col min="14600" max="14600" width="4.625" style="4" bestFit="1" customWidth="1"/>
    <col min="14601" max="14601" width="4.25" style="4" customWidth="1"/>
    <col min="14602" max="14603" width="4.625" style="4" bestFit="1" customWidth="1"/>
    <col min="14604" max="14604" width="5.5" style="4" bestFit="1" customWidth="1"/>
    <col min="14605" max="14609" width="4.625" style="4" bestFit="1" customWidth="1"/>
    <col min="14610" max="14610" width="3.625" style="4" bestFit="1" customWidth="1"/>
    <col min="14611" max="14611" width="4.625" style="4" bestFit="1" customWidth="1"/>
    <col min="14612" max="14612" width="20.875" style="4" customWidth="1"/>
    <col min="14613" max="14849" width="9" style="4"/>
    <col min="14850" max="14850" width="6" style="4" bestFit="1" customWidth="1"/>
    <col min="14851" max="14852" width="3.625" style="4" bestFit="1" customWidth="1"/>
    <col min="14853" max="14853" width="4.625" style="4" bestFit="1" customWidth="1"/>
    <col min="14854" max="14854" width="4.375" style="4" bestFit="1" customWidth="1"/>
    <col min="14855" max="14855" width="2.75" style="4" bestFit="1" customWidth="1"/>
    <col min="14856" max="14856" width="4.625" style="4" bestFit="1" customWidth="1"/>
    <col min="14857" max="14857" width="4.25" style="4" customWidth="1"/>
    <col min="14858" max="14859" width="4.625" style="4" bestFit="1" customWidth="1"/>
    <col min="14860" max="14860" width="5.5" style="4" bestFit="1" customWidth="1"/>
    <col min="14861" max="14865" width="4.625" style="4" bestFit="1" customWidth="1"/>
    <col min="14866" max="14866" width="3.625" style="4" bestFit="1" customWidth="1"/>
    <col min="14867" max="14867" width="4.625" style="4" bestFit="1" customWidth="1"/>
    <col min="14868" max="14868" width="20.875" style="4" customWidth="1"/>
    <col min="14869" max="15105" width="9" style="4"/>
    <col min="15106" max="15106" width="6" style="4" bestFit="1" customWidth="1"/>
    <col min="15107" max="15108" width="3.625" style="4" bestFit="1" customWidth="1"/>
    <col min="15109" max="15109" width="4.625" style="4" bestFit="1" customWidth="1"/>
    <col min="15110" max="15110" width="4.375" style="4" bestFit="1" customWidth="1"/>
    <col min="15111" max="15111" width="2.75" style="4" bestFit="1" customWidth="1"/>
    <col min="15112" max="15112" width="4.625" style="4" bestFit="1" customWidth="1"/>
    <col min="15113" max="15113" width="4.25" style="4" customWidth="1"/>
    <col min="15114" max="15115" width="4.625" style="4" bestFit="1" customWidth="1"/>
    <col min="15116" max="15116" width="5.5" style="4" bestFit="1" customWidth="1"/>
    <col min="15117" max="15121" width="4.625" style="4" bestFit="1" customWidth="1"/>
    <col min="15122" max="15122" width="3.625" style="4" bestFit="1" customWidth="1"/>
    <col min="15123" max="15123" width="4.625" style="4" bestFit="1" customWidth="1"/>
    <col min="15124" max="15124" width="20.875" style="4" customWidth="1"/>
    <col min="15125" max="15361" width="9" style="4"/>
    <col min="15362" max="15362" width="6" style="4" bestFit="1" customWidth="1"/>
    <col min="15363" max="15364" width="3.625" style="4" bestFit="1" customWidth="1"/>
    <col min="15365" max="15365" width="4.625" style="4" bestFit="1" customWidth="1"/>
    <col min="15366" max="15366" width="4.375" style="4" bestFit="1" customWidth="1"/>
    <col min="15367" max="15367" width="2.75" style="4" bestFit="1" customWidth="1"/>
    <col min="15368" max="15368" width="4.625" style="4" bestFit="1" customWidth="1"/>
    <col min="15369" max="15369" width="4.25" style="4" customWidth="1"/>
    <col min="15370" max="15371" width="4.625" style="4" bestFit="1" customWidth="1"/>
    <col min="15372" max="15372" width="5.5" style="4" bestFit="1" customWidth="1"/>
    <col min="15373" max="15377" width="4.625" style="4" bestFit="1" customWidth="1"/>
    <col min="15378" max="15378" width="3.625" style="4" bestFit="1" customWidth="1"/>
    <col min="15379" max="15379" width="4.625" style="4" bestFit="1" customWidth="1"/>
    <col min="15380" max="15380" width="20.875" style="4" customWidth="1"/>
    <col min="15381" max="15617" width="9" style="4"/>
    <col min="15618" max="15618" width="6" style="4" bestFit="1" customWidth="1"/>
    <col min="15619" max="15620" width="3.625" style="4" bestFit="1" customWidth="1"/>
    <col min="15621" max="15621" width="4.625" style="4" bestFit="1" customWidth="1"/>
    <col min="15622" max="15622" width="4.375" style="4" bestFit="1" customWidth="1"/>
    <col min="15623" max="15623" width="2.75" style="4" bestFit="1" customWidth="1"/>
    <col min="15624" max="15624" width="4.625" style="4" bestFit="1" customWidth="1"/>
    <col min="15625" max="15625" width="4.25" style="4" customWidth="1"/>
    <col min="15626" max="15627" width="4.625" style="4" bestFit="1" customWidth="1"/>
    <col min="15628" max="15628" width="5.5" style="4" bestFit="1" customWidth="1"/>
    <col min="15629" max="15633" width="4.625" style="4" bestFit="1" customWidth="1"/>
    <col min="15634" max="15634" width="3.625" style="4" bestFit="1" customWidth="1"/>
    <col min="15635" max="15635" width="4.625" style="4" bestFit="1" customWidth="1"/>
    <col min="15636" max="15636" width="20.875" style="4" customWidth="1"/>
    <col min="15637" max="15873" width="9" style="4"/>
    <col min="15874" max="15874" width="6" style="4" bestFit="1" customWidth="1"/>
    <col min="15875" max="15876" width="3.625" style="4" bestFit="1" customWidth="1"/>
    <col min="15877" max="15877" width="4.625" style="4" bestFit="1" customWidth="1"/>
    <col min="15878" max="15878" width="4.375" style="4" bestFit="1" customWidth="1"/>
    <col min="15879" max="15879" width="2.75" style="4" bestFit="1" customWidth="1"/>
    <col min="15880" max="15880" width="4.625" style="4" bestFit="1" customWidth="1"/>
    <col min="15881" max="15881" width="4.25" style="4" customWidth="1"/>
    <col min="15882" max="15883" width="4.625" style="4" bestFit="1" customWidth="1"/>
    <col min="15884" max="15884" width="5.5" style="4" bestFit="1" customWidth="1"/>
    <col min="15885" max="15889" width="4.625" style="4" bestFit="1" customWidth="1"/>
    <col min="15890" max="15890" width="3.625" style="4" bestFit="1" customWidth="1"/>
    <col min="15891" max="15891" width="4.625" style="4" bestFit="1" customWidth="1"/>
    <col min="15892" max="15892" width="20.875" style="4" customWidth="1"/>
    <col min="15893" max="16129" width="9" style="4"/>
    <col min="16130" max="16130" width="6" style="4" bestFit="1" customWidth="1"/>
    <col min="16131" max="16132" width="3.625" style="4" bestFit="1" customWidth="1"/>
    <col min="16133" max="16133" width="4.625" style="4" bestFit="1" customWidth="1"/>
    <col min="16134" max="16134" width="4.375" style="4" bestFit="1" customWidth="1"/>
    <col min="16135" max="16135" width="2.75" style="4" bestFit="1" customWidth="1"/>
    <col min="16136" max="16136" width="4.625" style="4" bestFit="1" customWidth="1"/>
    <col min="16137" max="16137" width="4.25" style="4" customWidth="1"/>
    <col min="16138" max="16139" width="4.625" style="4" bestFit="1" customWidth="1"/>
    <col min="16140" max="16140" width="5.5" style="4" bestFit="1" customWidth="1"/>
    <col min="16141" max="16145" width="4.625" style="4" bestFit="1" customWidth="1"/>
    <col min="16146" max="16146" width="3.625" style="4" bestFit="1" customWidth="1"/>
    <col min="16147" max="16147" width="4.625" style="4" bestFit="1" customWidth="1"/>
    <col min="16148" max="16148" width="20.875" style="4" customWidth="1"/>
    <col min="16149" max="16384" width="9" style="4"/>
  </cols>
  <sheetData>
    <row r="1" spans="1:23" ht="15.75">
      <c r="B1" s="2" t="s">
        <v>12</v>
      </c>
      <c r="C1" s="89" t="s">
        <v>1</v>
      </c>
      <c r="D1" s="2" t="s">
        <v>2</v>
      </c>
      <c r="E1" s="3" t="s">
        <v>3</v>
      </c>
      <c r="F1" s="3" t="s">
        <v>4</v>
      </c>
      <c r="G1" s="2" t="s">
        <v>5</v>
      </c>
      <c r="H1" s="3" t="s">
        <v>6</v>
      </c>
      <c r="I1" s="2" t="s">
        <v>7</v>
      </c>
      <c r="J1" s="3" t="s">
        <v>8</v>
      </c>
      <c r="K1" s="2" t="s">
        <v>9</v>
      </c>
      <c r="L1" s="3" t="s">
        <v>10</v>
      </c>
      <c r="M1" s="2" t="s">
        <v>11</v>
      </c>
      <c r="N1" s="2" t="s">
        <v>13</v>
      </c>
      <c r="O1" s="3" t="s">
        <v>14</v>
      </c>
      <c r="P1" s="3" t="s">
        <v>15</v>
      </c>
      <c r="Q1" s="3" t="s">
        <v>16</v>
      </c>
      <c r="R1" s="3" t="s">
        <v>17</v>
      </c>
      <c r="S1" s="3" t="s">
        <v>18</v>
      </c>
    </row>
    <row r="2" spans="1:23" ht="25.5">
      <c r="B2" s="5" t="s">
        <v>23</v>
      </c>
      <c r="C2" s="90"/>
      <c r="D2" s="5" t="s">
        <v>19</v>
      </c>
      <c r="E2" s="6" t="s">
        <v>19</v>
      </c>
      <c r="F2" s="3" t="s">
        <v>19</v>
      </c>
      <c r="G2" s="5" t="s">
        <v>19</v>
      </c>
      <c r="H2" s="6" t="s">
        <v>19</v>
      </c>
      <c r="I2" s="5" t="s">
        <v>19</v>
      </c>
      <c r="J2" s="6" t="s">
        <v>19</v>
      </c>
      <c r="K2" s="5" t="s">
        <v>20</v>
      </c>
      <c r="L2" s="6" t="s">
        <v>21</v>
      </c>
      <c r="M2" s="5" t="s">
        <v>22</v>
      </c>
      <c r="N2" s="5" t="s">
        <v>24</v>
      </c>
      <c r="O2" s="6" t="s">
        <v>22</v>
      </c>
      <c r="P2" s="6" t="s">
        <v>23</v>
      </c>
      <c r="Q2" s="6" t="s">
        <v>24</v>
      </c>
      <c r="R2" s="6" t="s">
        <v>19</v>
      </c>
      <c r="S2" s="6" t="s">
        <v>19</v>
      </c>
      <c r="U2" s="4" t="s">
        <v>90</v>
      </c>
      <c r="V2" s="4" t="s">
        <v>89</v>
      </c>
      <c r="W2" s="4" t="s">
        <v>108</v>
      </c>
    </row>
    <row r="3" spans="1:23">
      <c r="A3" s="4">
        <v>1</v>
      </c>
      <c r="B3" s="9">
        <v>40</v>
      </c>
      <c r="C3" s="9">
        <v>80</v>
      </c>
      <c r="D3" s="9">
        <v>80</v>
      </c>
      <c r="E3" s="9">
        <v>46</v>
      </c>
      <c r="F3" s="9">
        <v>3.8</v>
      </c>
      <c r="G3" s="9">
        <v>5.2</v>
      </c>
      <c r="H3" s="9">
        <v>5</v>
      </c>
      <c r="I3" s="9">
        <v>10.199999999999999</v>
      </c>
      <c r="J3" s="9">
        <v>59</v>
      </c>
      <c r="K3" s="9">
        <v>15.28</v>
      </c>
      <c r="L3" s="9">
        <v>6</v>
      </c>
      <c r="M3" s="9">
        <v>160.19999999999999</v>
      </c>
      <c r="N3" s="9">
        <v>3.24</v>
      </c>
      <c r="O3" s="9">
        <v>8.49</v>
      </c>
      <c r="P3" s="9">
        <v>3.69</v>
      </c>
      <c r="Q3" s="9">
        <v>1.05</v>
      </c>
      <c r="R3" s="9">
        <v>63</v>
      </c>
      <c r="S3" s="9">
        <v>12.2</v>
      </c>
      <c r="U3" s="10" t="str">
        <f>IF(B3&gt;'BEAM-Design'!$B$12,'2IPE '!A3,"")</f>
        <v/>
      </c>
      <c r="V3" s="4" t="str">
        <f>IF(K3&gt;'Column-Design'!$A$11,'2IPE '!A3,"")</f>
        <v/>
      </c>
      <c r="W3" s="4" t="str">
        <f>IF(K3&gt;'Column-Design'!$A$13,'2IPE '!A3,"")</f>
        <v/>
      </c>
    </row>
    <row r="4" spans="1:23">
      <c r="A4" s="4">
        <v>2</v>
      </c>
      <c r="B4" s="9">
        <v>68.400000000000006</v>
      </c>
      <c r="C4" s="9">
        <v>100</v>
      </c>
      <c r="D4" s="9">
        <v>100</v>
      </c>
      <c r="E4" s="9">
        <v>55</v>
      </c>
      <c r="F4" s="9">
        <v>4.0999999999999996</v>
      </c>
      <c r="G4" s="9">
        <v>5.7</v>
      </c>
      <c r="H4" s="9">
        <v>7</v>
      </c>
      <c r="I4" s="9">
        <v>12.7</v>
      </c>
      <c r="J4" s="9">
        <v>74</v>
      </c>
      <c r="K4" s="9">
        <v>20.6</v>
      </c>
      <c r="L4" s="9">
        <v>8.1</v>
      </c>
      <c r="M4" s="9">
        <v>342</v>
      </c>
      <c r="N4" s="9">
        <v>4.07</v>
      </c>
      <c r="O4" s="9">
        <v>15.9</v>
      </c>
      <c r="P4" s="9">
        <v>5.79</v>
      </c>
      <c r="Q4" s="9">
        <v>1.24</v>
      </c>
      <c r="R4" s="9">
        <v>79</v>
      </c>
      <c r="S4" s="9">
        <v>14.6</v>
      </c>
      <c r="U4" s="10" t="str">
        <f>IF(B4&gt;'BEAM-Design'!$B$12,'2IPE '!A4,"")</f>
        <v/>
      </c>
      <c r="V4" s="4" t="str">
        <f>IF(K4&gt;'Column-Design'!$A$11,'2IPE '!A4,"")</f>
        <v/>
      </c>
      <c r="W4" s="4" t="str">
        <f>IF(K4&gt;'Column-Design'!$A$13,'2IPE '!A4,"")</f>
        <v/>
      </c>
    </row>
    <row r="5" spans="1:23">
      <c r="A5" s="4">
        <v>3</v>
      </c>
      <c r="B5" s="9">
        <v>106</v>
      </c>
      <c r="C5" s="9">
        <v>120</v>
      </c>
      <c r="D5" s="9">
        <v>120</v>
      </c>
      <c r="E5" s="9">
        <v>64</v>
      </c>
      <c r="F5" s="9">
        <v>4.4000000000000004</v>
      </c>
      <c r="G5" s="9">
        <v>6.3</v>
      </c>
      <c r="H5" s="9">
        <v>7</v>
      </c>
      <c r="I5" s="9">
        <v>13.3</v>
      </c>
      <c r="J5" s="9">
        <v>93</v>
      </c>
      <c r="K5" s="9">
        <v>26.4</v>
      </c>
      <c r="L5" s="9">
        <v>10.4</v>
      </c>
      <c r="M5" s="9">
        <v>636</v>
      </c>
      <c r="N5" s="9">
        <v>4.9000000000000004</v>
      </c>
      <c r="O5" s="9">
        <v>27.7</v>
      </c>
      <c r="P5" s="9">
        <v>8.65</v>
      </c>
      <c r="Q5" s="9">
        <v>1.45</v>
      </c>
      <c r="R5" s="9">
        <v>96</v>
      </c>
      <c r="S5" s="9">
        <v>16.899999999999999</v>
      </c>
      <c r="U5" s="10" t="str">
        <f>IF(B5&gt;'BEAM-Design'!$B$12,'2IPE '!A5,"")</f>
        <v/>
      </c>
      <c r="V5" s="4" t="str">
        <f>IF(K5&gt;'Column-Design'!$A$11,'2IPE '!A5,"")</f>
        <v/>
      </c>
      <c r="W5" s="4" t="str">
        <f>IF(K5&gt;'Column-Design'!$A$13,'2IPE '!A5,"")</f>
        <v/>
      </c>
    </row>
    <row r="6" spans="1:23">
      <c r="A6" s="4">
        <v>4</v>
      </c>
      <c r="B6" s="9">
        <v>154.6</v>
      </c>
      <c r="C6" s="9">
        <v>140</v>
      </c>
      <c r="D6" s="9">
        <v>140</v>
      </c>
      <c r="E6" s="9">
        <v>73</v>
      </c>
      <c r="F6" s="9">
        <v>4.7</v>
      </c>
      <c r="G6" s="9">
        <v>6.9</v>
      </c>
      <c r="H6" s="9">
        <v>7</v>
      </c>
      <c r="I6" s="9">
        <v>13.9</v>
      </c>
      <c r="J6" s="9">
        <v>112</v>
      </c>
      <c r="K6" s="9">
        <v>32.799999999999997</v>
      </c>
      <c r="L6" s="9">
        <v>12.9</v>
      </c>
      <c r="M6" s="9">
        <v>1082</v>
      </c>
      <c r="N6" s="9">
        <v>5.74</v>
      </c>
      <c r="O6" s="9">
        <v>44.9</v>
      </c>
      <c r="P6" s="9">
        <v>12.3</v>
      </c>
      <c r="Q6" s="9">
        <v>1.65</v>
      </c>
      <c r="R6" s="9">
        <v>112</v>
      </c>
      <c r="S6" s="9">
        <v>19.3</v>
      </c>
      <c r="U6" s="10" t="str">
        <f>IF(B6&gt;'BEAM-Design'!$B$12,'2IPE '!A6,"")</f>
        <v/>
      </c>
      <c r="V6" s="4" t="str">
        <f>IF(K6&gt;'Column-Design'!$A$11,'2IPE '!A6,"")</f>
        <v/>
      </c>
      <c r="W6" s="4" t="str">
        <f>IF(K6&gt;'Column-Design'!$A$13,'2IPE '!A6,"")</f>
        <v/>
      </c>
    </row>
    <row r="7" spans="1:23">
      <c r="A7" s="4">
        <v>5</v>
      </c>
      <c r="B7" s="9">
        <v>218</v>
      </c>
      <c r="C7" s="9">
        <v>160</v>
      </c>
      <c r="D7" s="9">
        <v>160</v>
      </c>
      <c r="E7" s="9">
        <v>82</v>
      </c>
      <c r="F7" s="9">
        <v>5</v>
      </c>
      <c r="G7" s="9">
        <v>7.4</v>
      </c>
      <c r="H7" s="9">
        <v>9</v>
      </c>
      <c r="I7" s="9">
        <v>16.399999999999999</v>
      </c>
      <c r="J7" s="9">
        <v>127</v>
      </c>
      <c r="K7" s="9">
        <v>40.200000000000003</v>
      </c>
      <c r="L7" s="9">
        <v>15.8</v>
      </c>
      <c r="M7" s="9">
        <v>1738</v>
      </c>
      <c r="N7" s="9">
        <v>6.58</v>
      </c>
      <c r="O7" s="9">
        <v>68.3</v>
      </c>
      <c r="P7" s="9">
        <v>16.7</v>
      </c>
      <c r="Q7" s="9">
        <v>1.84</v>
      </c>
      <c r="R7" s="9">
        <v>129</v>
      </c>
      <c r="S7" s="9">
        <v>21.7</v>
      </c>
      <c r="U7" s="10" t="str">
        <f>IF(B7&gt;'BEAM-Design'!$B$12,'2IPE '!A7,"")</f>
        <v/>
      </c>
      <c r="V7" s="4" t="str">
        <f>IF(K7&gt;'Column-Design'!$A$11,'2IPE '!A7,"")</f>
        <v/>
      </c>
      <c r="W7" s="4">
        <f>IF(K7&gt;'Column-Design'!$A$13,'2IPE '!A7,"")</f>
        <v>5</v>
      </c>
    </row>
    <row r="8" spans="1:23">
      <c r="A8" s="4">
        <v>6</v>
      </c>
      <c r="B8" s="9">
        <v>292</v>
      </c>
      <c r="C8" s="9">
        <v>180</v>
      </c>
      <c r="D8" s="9">
        <v>180</v>
      </c>
      <c r="E8" s="9">
        <v>91</v>
      </c>
      <c r="F8" s="9">
        <v>5.3</v>
      </c>
      <c r="G8" s="9">
        <v>8</v>
      </c>
      <c r="H8" s="9">
        <v>9</v>
      </c>
      <c r="I8" s="9">
        <v>17</v>
      </c>
      <c r="J8" s="9">
        <v>146</v>
      </c>
      <c r="K8" s="9">
        <v>47.8</v>
      </c>
      <c r="L8" s="9">
        <v>18.8</v>
      </c>
      <c r="M8" s="9">
        <v>2640</v>
      </c>
      <c r="N8" s="9">
        <v>7.42</v>
      </c>
      <c r="O8" s="9">
        <v>101</v>
      </c>
      <c r="P8" s="9">
        <v>22.2</v>
      </c>
      <c r="Q8" s="9">
        <v>2.06</v>
      </c>
      <c r="R8" s="9">
        <v>145</v>
      </c>
      <c r="S8" s="9">
        <v>24</v>
      </c>
      <c r="U8" s="10" t="str">
        <f>IF(B8&gt;'BEAM-Design'!$B$12,'2IPE '!A8,"")</f>
        <v/>
      </c>
      <c r="V8" s="4" t="str">
        <f>IF(K8&gt;'Column-Design'!$A$11,'2IPE '!A8,"")</f>
        <v/>
      </c>
      <c r="W8" s="4">
        <f>IF(K8&gt;'Column-Design'!$A$13,'2IPE '!A8,"")</f>
        <v>6</v>
      </c>
    </row>
    <row r="9" spans="1:23">
      <c r="A9" s="4">
        <v>7</v>
      </c>
      <c r="B9" s="9">
        <v>388</v>
      </c>
      <c r="C9" s="9">
        <v>200</v>
      </c>
      <c r="D9" s="9">
        <v>200</v>
      </c>
      <c r="E9" s="9">
        <v>100</v>
      </c>
      <c r="F9" s="9">
        <v>5.6</v>
      </c>
      <c r="G9" s="9">
        <v>8.5</v>
      </c>
      <c r="H9" s="9">
        <v>12</v>
      </c>
      <c r="I9" s="9">
        <v>20.5</v>
      </c>
      <c r="J9" s="9">
        <v>159</v>
      </c>
      <c r="K9" s="9">
        <v>57</v>
      </c>
      <c r="L9" s="9">
        <v>22.4</v>
      </c>
      <c r="M9" s="9">
        <v>3880</v>
      </c>
      <c r="N9" s="9">
        <v>8.26</v>
      </c>
      <c r="O9" s="9">
        <v>142</v>
      </c>
      <c r="P9" s="9">
        <v>28.5</v>
      </c>
      <c r="Q9" s="9">
        <v>2.2400000000000002</v>
      </c>
      <c r="R9" s="9">
        <v>162</v>
      </c>
      <c r="S9" s="9">
        <v>26.4</v>
      </c>
      <c r="U9" s="10" t="str">
        <f>IF(B9&gt;'BEAM-Design'!$B$12,'2IPE '!A9,"")</f>
        <v/>
      </c>
      <c r="V9" s="4">
        <f>IF(K9&gt;'Column-Design'!$A$11,'2IPE '!A9,"")</f>
        <v>7</v>
      </c>
      <c r="W9" s="4">
        <f>IF(K9&gt;'Column-Design'!$A$13,'2IPE '!A9,"")</f>
        <v>7</v>
      </c>
    </row>
    <row r="10" spans="1:23">
      <c r="A10" s="4">
        <v>8</v>
      </c>
      <c r="B10" s="9">
        <v>504</v>
      </c>
      <c r="C10" s="9">
        <v>220</v>
      </c>
      <c r="D10" s="9">
        <v>220</v>
      </c>
      <c r="E10" s="9">
        <v>110</v>
      </c>
      <c r="F10" s="9">
        <v>5.9</v>
      </c>
      <c r="G10" s="9">
        <v>9.1999999999999993</v>
      </c>
      <c r="H10" s="9">
        <v>12</v>
      </c>
      <c r="I10" s="9">
        <v>21.2</v>
      </c>
      <c r="J10" s="9">
        <v>177</v>
      </c>
      <c r="K10" s="9">
        <v>66.8</v>
      </c>
      <c r="L10" s="9">
        <v>26.2</v>
      </c>
      <c r="M10" s="9">
        <v>5540</v>
      </c>
      <c r="N10" s="9">
        <v>9.11</v>
      </c>
      <c r="O10" s="9">
        <v>205</v>
      </c>
      <c r="P10" s="9">
        <v>37.299999999999997</v>
      </c>
      <c r="Q10" s="9">
        <v>2.48</v>
      </c>
      <c r="R10" s="9">
        <v>179</v>
      </c>
      <c r="S10" s="9">
        <v>29.1</v>
      </c>
      <c r="U10" s="10" t="str">
        <f>IF(B10&gt;'BEAM-Design'!$B$12,'2IPE '!A10,"")</f>
        <v/>
      </c>
      <c r="V10" s="4">
        <f>IF(K10&gt;'Column-Design'!$A$11,'2IPE '!A10,"")</f>
        <v>8</v>
      </c>
      <c r="W10" s="4">
        <f>IF(K10&gt;'Column-Design'!$A$13,'2IPE '!A10,"")</f>
        <v>8</v>
      </c>
    </row>
    <row r="11" spans="1:23">
      <c r="A11" s="4">
        <v>9</v>
      </c>
      <c r="B11" s="9">
        <v>648</v>
      </c>
      <c r="C11" s="9">
        <v>240</v>
      </c>
      <c r="D11" s="9">
        <v>240</v>
      </c>
      <c r="E11" s="9">
        <v>120</v>
      </c>
      <c r="F11" s="9">
        <v>6.2</v>
      </c>
      <c r="G11" s="9">
        <v>9.8000000000000007</v>
      </c>
      <c r="H11" s="9">
        <v>15</v>
      </c>
      <c r="I11" s="9">
        <v>24.8</v>
      </c>
      <c r="J11" s="9">
        <v>190</v>
      </c>
      <c r="K11" s="9">
        <v>78.2</v>
      </c>
      <c r="L11" s="9">
        <v>30.7</v>
      </c>
      <c r="M11" s="9">
        <v>7780</v>
      </c>
      <c r="N11" s="9">
        <v>9.9700000000000006</v>
      </c>
      <c r="O11" s="9">
        <v>284</v>
      </c>
      <c r="P11" s="9">
        <v>47.3</v>
      </c>
      <c r="Q11" s="9">
        <v>2.6</v>
      </c>
      <c r="R11" s="9">
        <v>196</v>
      </c>
      <c r="S11" s="9">
        <v>31.8</v>
      </c>
      <c r="U11" s="10" t="str">
        <f>IF(B11&gt;'BEAM-Design'!$B$12,'2IPE '!A11,"")</f>
        <v/>
      </c>
      <c r="V11" s="4">
        <f>IF(K11&gt;'Column-Design'!$A$11,'2IPE '!A11,"")</f>
        <v>9</v>
      </c>
      <c r="W11" s="4">
        <f>IF(K11&gt;'Column-Design'!$A$13,'2IPE '!A11,"")</f>
        <v>9</v>
      </c>
    </row>
    <row r="12" spans="1:23">
      <c r="A12" s="4">
        <v>10</v>
      </c>
      <c r="B12" s="9">
        <v>858</v>
      </c>
      <c r="C12" s="9">
        <v>270</v>
      </c>
      <c r="D12" s="9">
        <v>270</v>
      </c>
      <c r="E12" s="9">
        <v>135</v>
      </c>
      <c r="F12" s="9">
        <v>6.6</v>
      </c>
      <c r="G12" s="9">
        <v>10.199999999999999</v>
      </c>
      <c r="H12" s="9">
        <v>15</v>
      </c>
      <c r="I12" s="9">
        <v>25.2</v>
      </c>
      <c r="J12" s="9">
        <v>219</v>
      </c>
      <c r="K12" s="9">
        <v>91.8</v>
      </c>
      <c r="L12" s="9">
        <v>36.1</v>
      </c>
      <c r="M12" s="9">
        <v>11580</v>
      </c>
      <c r="N12" s="9">
        <v>11.2</v>
      </c>
      <c r="O12" s="9">
        <v>420</v>
      </c>
      <c r="P12" s="9">
        <v>62.2</v>
      </c>
      <c r="Q12" s="9">
        <v>3.02</v>
      </c>
      <c r="R12" s="9">
        <v>220</v>
      </c>
      <c r="S12" s="9">
        <v>35.6</v>
      </c>
      <c r="U12" s="10">
        <f>IF(B12&gt;'BEAM-Design'!$B$12,'2IPE '!A12,"")</f>
        <v>10</v>
      </c>
      <c r="V12" s="4">
        <f>IF(K12&gt;'Column-Design'!$A$11,'2IPE '!A12,"")</f>
        <v>10</v>
      </c>
      <c r="W12" s="4">
        <f>IF(K12&gt;'Column-Design'!$A$13,'2IPE '!A12,"")</f>
        <v>10</v>
      </c>
    </row>
    <row r="13" spans="1:23">
      <c r="A13" s="4">
        <v>11</v>
      </c>
      <c r="B13" s="9">
        <v>1114</v>
      </c>
      <c r="C13" s="9">
        <v>300</v>
      </c>
      <c r="D13" s="9">
        <v>300</v>
      </c>
      <c r="E13" s="9">
        <v>150</v>
      </c>
      <c r="F13" s="9">
        <v>7.1</v>
      </c>
      <c r="G13" s="9">
        <v>10.7</v>
      </c>
      <c r="H13" s="9">
        <v>15</v>
      </c>
      <c r="I13" s="9">
        <v>25.7</v>
      </c>
      <c r="J13" s="9">
        <v>248</v>
      </c>
      <c r="K13" s="9">
        <v>107.6</v>
      </c>
      <c r="L13" s="9">
        <v>42.2</v>
      </c>
      <c r="M13" s="9">
        <v>16720</v>
      </c>
      <c r="N13" s="9">
        <v>12.5</v>
      </c>
      <c r="O13" s="9">
        <v>604</v>
      </c>
      <c r="P13" s="9">
        <v>80.5</v>
      </c>
      <c r="Q13" s="9">
        <v>3.35</v>
      </c>
      <c r="R13" s="9">
        <v>245</v>
      </c>
      <c r="S13" s="9">
        <v>39.5</v>
      </c>
      <c r="U13" s="10">
        <f>IF(B13&gt;'BEAM-Design'!$B$12,'2IPE '!A13,"")</f>
        <v>11</v>
      </c>
      <c r="V13" s="4">
        <f>IF(K13&gt;'Column-Design'!$A$11,'2IPE '!A13,"")</f>
        <v>11</v>
      </c>
      <c r="W13" s="4">
        <f>IF(K13&gt;'Column-Design'!$A$13,'2IPE '!A13,"")</f>
        <v>11</v>
      </c>
    </row>
    <row r="14" spans="1:23">
      <c r="A14" s="4">
        <v>12</v>
      </c>
      <c r="B14" s="9">
        <v>1426</v>
      </c>
      <c r="C14" s="9">
        <v>330</v>
      </c>
      <c r="D14" s="9">
        <v>330</v>
      </c>
      <c r="E14" s="9">
        <v>160</v>
      </c>
      <c r="F14" s="9">
        <v>7.5</v>
      </c>
      <c r="G14" s="9">
        <v>11.5</v>
      </c>
      <c r="H14" s="9">
        <v>18</v>
      </c>
      <c r="I14" s="9">
        <v>29.5</v>
      </c>
      <c r="J14" s="9">
        <v>271</v>
      </c>
      <c r="K14" s="9">
        <v>125.2</v>
      </c>
      <c r="L14" s="9">
        <v>49.1</v>
      </c>
      <c r="M14" s="9">
        <v>23540</v>
      </c>
      <c r="N14" s="9">
        <v>13.7</v>
      </c>
      <c r="O14" s="9">
        <v>788</v>
      </c>
      <c r="P14" s="9">
        <v>98.5</v>
      </c>
      <c r="Q14" s="9">
        <v>3.55</v>
      </c>
      <c r="R14" s="9">
        <v>270</v>
      </c>
      <c r="S14" s="9">
        <v>42.1</v>
      </c>
      <c r="U14" s="10">
        <f>IF(B14&gt;'BEAM-Design'!$B$12,'2IPE '!A14,"")</f>
        <v>12</v>
      </c>
      <c r="V14" s="4">
        <f>IF(K14&gt;'Column-Design'!$A$11,'2IPE '!A14,"")</f>
        <v>12</v>
      </c>
      <c r="W14" s="4">
        <f>IF(K14&gt;'Column-Design'!$A$13,'2IPE '!A14,"")</f>
        <v>12</v>
      </c>
    </row>
    <row r="15" spans="1:23">
      <c r="A15" s="4">
        <v>13</v>
      </c>
      <c r="B15" s="9">
        <v>1808</v>
      </c>
      <c r="C15" s="9">
        <v>360</v>
      </c>
      <c r="D15" s="9">
        <v>360</v>
      </c>
      <c r="E15" s="9">
        <v>170</v>
      </c>
      <c r="F15" s="9">
        <v>8</v>
      </c>
      <c r="G15" s="9">
        <v>12.7</v>
      </c>
      <c r="H15" s="9">
        <v>18</v>
      </c>
      <c r="I15" s="9">
        <v>30.7</v>
      </c>
      <c r="J15" s="9">
        <v>298</v>
      </c>
      <c r="K15" s="9">
        <v>145.4</v>
      </c>
      <c r="L15" s="9">
        <v>57.1</v>
      </c>
      <c r="M15" s="9">
        <v>32540</v>
      </c>
      <c r="N15" s="9">
        <v>15</v>
      </c>
      <c r="O15" s="9">
        <v>1040</v>
      </c>
      <c r="P15" s="9">
        <v>123</v>
      </c>
      <c r="Q15" s="9">
        <v>3.79</v>
      </c>
      <c r="R15" s="9">
        <v>294</v>
      </c>
      <c r="S15" s="9">
        <v>44.7</v>
      </c>
      <c r="U15" s="10">
        <f>IF(B15&gt;'BEAM-Design'!$B$12,'2IPE '!A15,"")</f>
        <v>13</v>
      </c>
      <c r="V15" s="4">
        <f>IF(K15&gt;'Column-Design'!$A$11,'2IPE '!A15,"")</f>
        <v>13</v>
      </c>
      <c r="W15" s="4">
        <f>IF(K15&gt;'Column-Design'!$A$13,'2IPE '!A15,"")</f>
        <v>13</v>
      </c>
    </row>
    <row r="16" spans="1:23">
      <c r="A16" s="4">
        <v>14</v>
      </c>
      <c r="B16" s="9">
        <v>2320</v>
      </c>
      <c r="C16" s="9">
        <v>400</v>
      </c>
      <c r="D16" s="9">
        <v>400</v>
      </c>
      <c r="E16" s="9">
        <v>180</v>
      </c>
      <c r="F16" s="9">
        <v>8.6</v>
      </c>
      <c r="G16" s="9">
        <v>13.5</v>
      </c>
      <c r="H16" s="9">
        <v>21</v>
      </c>
      <c r="I16" s="9">
        <v>34.5</v>
      </c>
      <c r="J16" s="9">
        <v>331</v>
      </c>
      <c r="K16" s="9">
        <v>169</v>
      </c>
      <c r="L16" s="9">
        <v>66.3</v>
      </c>
      <c r="M16" s="9">
        <v>46260</v>
      </c>
      <c r="N16" s="9">
        <v>16.5</v>
      </c>
      <c r="O16" s="9">
        <v>1320</v>
      </c>
      <c r="P16" s="9">
        <v>146</v>
      </c>
      <c r="Q16" s="9">
        <v>3.95</v>
      </c>
      <c r="R16" s="9">
        <v>326</v>
      </c>
      <c r="S16" s="9">
        <v>47.1</v>
      </c>
      <c r="U16" s="10">
        <f>IF(B16&gt;'BEAM-Design'!$B$12,'2IPE '!A16,"")</f>
        <v>14</v>
      </c>
      <c r="V16" s="4">
        <f>IF(K16&gt;'Column-Design'!$A$11,'2IPE '!A16,"")</f>
        <v>14</v>
      </c>
      <c r="W16" s="4">
        <f>IF(K16&gt;'Column-Design'!$A$13,'2IPE '!A16,"")</f>
        <v>14</v>
      </c>
    </row>
    <row r="17" spans="1:23">
      <c r="A17" s="4">
        <v>15</v>
      </c>
      <c r="B17" s="9">
        <v>3000</v>
      </c>
      <c r="C17" s="9">
        <v>450</v>
      </c>
      <c r="D17" s="9">
        <v>450</v>
      </c>
      <c r="E17" s="9">
        <v>190</v>
      </c>
      <c r="F17" s="9">
        <v>9.4</v>
      </c>
      <c r="G17" s="9">
        <v>14.6</v>
      </c>
      <c r="H17" s="9">
        <v>21</v>
      </c>
      <c r="I17" s="9">
        <v>35.6</v>
      </c>
      <c r="J17" s="9">
        <v>378</v>
      </c>
      <c r="K17" s="9">
        <v>197.6</v>
      </c>
      <c r="L17" s="9">
        <v>77.599999999999994</v>
      </c>
      <c r="M17" s="9">
        <v>67480</v>
      </c>
      <c r="N17" s="9">
        <v>18.5</v>
      </c>
      <c r="O17" s="9">
        <v>1680</v>
      </c>
      <c r="P17" s="9">
        <v>176</v>
      </c>
      <c r="Q17" s="9">
        <v>4.12</v>
      </c>
      <c r="R17" s="9">
        <v>365</v>
      </c>
      <c r="S17" s="9">
        <v>49.4</v>
      </c>
      <c r="U17" s="10">
        <f>IF(B17&gt;'BEAM-Design'!$B$12,'2IPE '!A17,"")</f>
        <v>15</v>
      </c>
      <c r="V17" s="4">
        <f>IF(K17&gt;'Column-Design'!$A$11,'2IPE '!A17,"")</f>
        <v>15</v>
      </c>
      <c r="W17" s="4">
        <f>IF(K17&gt;'Column-Design'!$A$13,'2IPE '!A17,"")</f>
        <v>15</v>
      </c>
    </row>
    <row r="18" spans="1:23">
      <c r="A18" s="4">
        <v>16</v>
      </c>
      <c r="B18" s="9">
        <v>3860</v>
      </c>
      <c r="C18" s="9">
        <v>500</v>
      </c>
      <c r="D18" s="9">
        <v>500</v>
      </c>
      <c r="E18" s="9">
        <v>200</v>
      </c>
      <c r="F18" s="9">
        <v>10.199999999999999</v>
      </c>
      <c r="G18" s="9">
        <v>16</v>
      </c>
      <c r="H18" s="9">
        <v>21</v>
      </c>
      <c r="I18" s="9">
        <v>37</v>
      </c>
      <c r="J18" s="9">
        <v>426</v>
      </c>
      <c r="K18" s="9">
        <v>232</v>
      </c>
      <c r="L18" s="9">
        <v>90.7</v>
      </c>
      <c r="M18" s="9">
        <v>96400</v>
      </c>
      <c r="N18" s="9">
        <v>20.399999999999999</v>
      </c>
      <c r="O18" s="9">
        <v>2140</v>
      </c>
      <c r="P18" s="9">
        <v>214</v>
      </c>
      <c r="Q18" s="9">
        <v>4.3099999999999996</v>
      </c>
      <c r="R18" s="9">
        <v>404</v>
      </c>
      <c r="S18" s="9">
        <v>51.8</v>
      </c>
      <c r="U18" s="10">
        <f>IF(B18&gt;'BEAM-Design'!$B$12,'2IPE '!A18,"")</f>
        <v>16</v>
      </c>
      <c r="V18" s="4">
        <f>IF(K18&gt;'Column-Design'!$A$11,'2IPE '!A18,"")</f>
        <v>16</v>
      </c>
      <c r="W18" s="4">
        <f>IF(K18&gt;'Column-Design'!$A$13,'2IPE '!A18,"")</f>
        <v>16</v>
      </c>
    </row>
    <row r="19" spans="1:23">
      <c r="A19" s="4">
        <v>17</v>
      </c>
      <c r="B19" s="9">
        <v>4880</v>
      </c>
      <c r="C19" s="9">
        <v>550</v>
      </c>
      <c r="D19" s="9">
        <v>550</v>
      </c>
      <c r="E19" s="9">
        <v>210</v>
      </c>
      <c r="F19" s="9">
        <v>11.1</v>
      </c>
      <c r="G19" s="9">
        <v>17.2</v>
      </c>
      <c r="H19" s="9">
        <v>24</v>
      </c>
      <c r="I19" s="9">
        <v>41.2</v>
      </c>
      <c r="J19" s="9">
        <v>467</v>
      </c>
      <c r="K19" s="9">
        <v>268</v>
      </c>
      <c r="L19" s="9">
        <v>106</v>
      </c>
      <c r="M19" s="9">
        <v>134240</v>
      </c>
      <c r="N19" s="9">
        <v>22.3</v>
      </c>
      <c r="O19" s="9">
        <v>2670</v>
      </c>
      <c r="P19" s="9">
        <v>254</v>
      </c>
      <c r="Q19" s="9">
        <v>4.45</v>
      </c>
      <c r="R19" s="9">
        <v>442</v>
      </c>
      <c r="S19" s="9">
        <v>54</v>
      </c>
      <c r="U19" s="10">
        <f>IF(B19&gt;'BEAM-Design'!$B$12,'2IPE '!A19,"")</f>
        <v>17</v>
      </c>
      <c r="V19" s="4">
        <f>IF(K19&gt;'Column-Design'!$A$11,'2IPE '!A19,"")</f>
        <v>17</v>
      </c>
      <c r="W19" s="4">
        <f>IF(K19&gt;'Column-Design'!$A$13,'2IPE '!A19,"")</f>
        <v>17</v>
      </c>
    </row>
    <row r="20" spans="1:23">
      <c r="A20" s="4">
        <v>18</v>
      </c>
      <c r="B20" s="9">
        <v>6140</v>
      </c>
      <c r="C20" s="9">
        <v>600</v>
      </c>
      <c r="D20" s="9">
        <v>600</v>
      </c>
      <c r="E20" s="9">
        <v>220</v>
      </c>
      <c r="F20" s="9">
        <v>12</v>
      </c>
      <c r="G20" s="9">
        <v>19</v>
      </c>
      <c r="H20" s="9">
        <v>24</v>
      </c>
      <c r="I20" s="9">
        <v>43</v>
      </c>
      <c r="J20" s="9">
        <v>514</v>
      </c>
      <c r="K20" s="9">
        <v>312</v>
      </c>
      <c r="L20" s="9">
        <v>122</v>
      </c>
      <c r="M20" s="9">
        <v>184160</v>
      </c>
      <c r="N20" s="9">
        <v>24.3</v>
      </c>
      <c r="O20" s="9">
        <v>3390</v>
      </c>
      <c r="P20" s="9">
        <v>308</v>
      </c>
      <c r="Q20" s="9">
        <v>4.66</v>
      </c>
      <c r="R20" s="9">
        <v>481</v>
      </c>
      <c r="S20" s="9">
        <v>56.5</v>
      </c>
      <c r="U20" s="10">
        <f>IF(B20&gt;'BEAM-Design'!$B$12,'2IPE '!A20,"")</f>
        <v>18</v>
      </c>
      <c r="V20" s="4">
        <f>IF(K20&gt;'Column-Design'!$A$11,'2IPE '!A20,"")</f>
        <v>18</v>
      </c>
      <c r="W20" s="4">
        <f>IF(K20&gt;'Column-Design'!$A$13,'2IPE '!A20,"")</f>
        <v>18</v>
      </c>
    </row>
  </sheetData>
  <mergeCells count="1">
    <mergeCell ref="C1:C2"/>
  </mergeCells>
  <dataValidations count="1">
    <dataValidation type="list" allowBlank="1" showInputMessage="1" showErrorMessage="1" sqref="C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C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C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C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C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C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C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C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C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C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C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C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C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C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C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formula1>$C$3:$C$26</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U20"/>
  <sheetViews>
    <sheetView rightToLeft="1" workbookViewId="0">
      <pane ySplit="2" topLeftCell="A3" activePane="bottomLeft" state="frozen"/>
      <selection activeCell="R7" sqref="R7"/>
      <selection pane="bottomLeft" activeCell="B18" sqref="B18:C18"/>
    </sheetView>
  </sheetViews>
  <sheetFormatPr defaultRowHeight="15"/>
  <cols>
    <col min="1" max="1" width="9" style="4"/>
    <col min="2" max="2" width="4.625" style="4" bestFit="1" customWidth="1"/>
    <col min="3" max="3" width="6" style="4" bestFit="1" customWidth="1"/>
    <col min="4" max="5" width="3.625" style="4" bestFit="1" customWidth="1"/>
    <col min="6" max="6" width="4.625" style="4" bestFit="1" customWidth="1"/>
    <col min="7" max="7" width="4.375" style="4" bestFit="1" customWidth="1"/>
    <col min="8" max="8" width="2.75" style="4" bestFit="1" customWidth="1"/>
    <col min="9" max="9" width="4.625" style="4" bestFit="1" customWidth="1"/>
    <col min="10" max="10" width="4.25" style="4" customWidth="1"/>
    <col min="11" max="12" width="4.625" style="4" bestFit="1" customWidth="1"/>
    <col min="13" max="13" width="5.5" style="4" bestFit="1" customWidth="1"/>
    <col min="14" max="17" width="4.625" style="4" bestFit="1" customWidth="1"/>
    <col min="18" max="18" width="3.625" style="4" bestFit="1" customWidth="1"/>
    <col min="19" max="19" width="5.125" style="4" bestFit="1" customWidth="1"/>
    <col min="20" max="20" width="20.875" style="4" customWidth="1"/>
    <col min="21" max="21" width="0" style="4" hidden="1" customWidth="1"/>
    <col min="22" max="257" width="9" style="4"/>
    <col min="258" max="258" width="6" style="4" bestFit="1" customWidth="1"/>
    <col min="259" max="260" width="3.625" style="4" bestFit="1" customWidth="1"/>
    <col min="261" max="261" width="4.625" style="4" bestFit="1" customWidth="1"/>
    <col min="262" max="262" width="4.375" style="4" bestFit="1" customWidth="1"/>
    <col min="263" max="263" width="2.75" style="4" bestFit="1" customWidth="1"/>
    <col min="264" max="264" width="4.625" style="4" bestFit="1" customWidth="1"/>
    <col min="265" max="265" width="4.25" style="4" customWidth="1"/>
    <col min="266" max="267" width="4.625" style="4" bestFit="1" customWidth="1"/>
    <col min="268" max="268" width="5.5" style="4" bestFit="1" customWidth="1"/>
    <col min="269" max="273" width="4.625" style="4" bestFit="1" customWidth="1"/>
    <col min="274" max="274" width="3.625" style="4" bestFit="1" customWidth="1"/>
    <col min="275" max="275" width="4.625" style="4" bestFit="1" customWidth="1"/>
    <col min="276" max="276" width="20.875" style="4" customWidth="1"/>
    <col min="277" max="513" width="9" style="4"/>
    <col min="514" max="514" width="6" style="4" bestFit="1" customWidth="1"/>
    <col min="515" max="516" width="3.625" style="4" bestFit="1" customWidth="1"/>
    <col min="517" max="517" width="4.625" style="4" bestFit="1" customWidth="1"/>
    <col min="518" max="518" width="4.375" style="4" bestFit="1" customWidth="1"/>
    <col min="519" max="519" width="2.75" style="4" bestFit="1" customWidth="1"/>
    <col min="520" max="520" width="4.625" style="4" bestFit="1" customWidth="1"/>
    <col min="521" max="521" width="4.25" style="4" customWidth="1"/>
    <col min="522" max="523" width="4.625" style="4" bestFit="1" customWidth="1"/>
    <col min="524" max="524" width="5.5" style="4" bestFit="1" customWidth="1"/>
    <col min="525" max="529" width="4.625" style="4" bestFit="1" customWidth="1"/>
    <col min="530" max="530" width="3.625" style="4" bestFit="1" customWidth="1"/>
    <col min="531" max="531" width="4.625" style="4" bestFit="1" customWidth="1"/>
    <col min="532" max="532" width="20.875" style="4" customWidth="1"/>
    <col min="533" max="769" width="9" style="4"/>
    <col min="770" max="770" width="6" style="4" bestFit="1" customWidth="1"/>
    <col min="771" max="772" width="3.625" style="4" bestFit="1" customWidth="1"/>
    <col min="773" max="773" width="4.625" style="4" bestFit="1" customWidth="1"/>
    <col min="774" max="774" width="4.375" style="4" bestFit="1" customWidth="1"/>
    <col min="775" max="775" width="2.75" style="4" bestFit="1" customWidth="1"/>
    <col min="776" max="776" width="4.625" style="4" bestFit="1" customWidth="1"/>
    <col min="777" max="777" width="4.25" style="4" customWidth="1"/>
    <col min="778" max="779" width="4.625" style="4" bestFit="1" customWidth="1"/>
    <col min="780" max="780" width="5.5" style="4" bestFit="1" customWidth="1"/>
    <col min="781" max="785" width="4.625" style="4" bestFit="1" customWidth="1"/>
    <col min="786" max="786" width="3.625" style="4" bestFit="1" customWidth="1"/>
    <col min="787" max="787" width="4.625" style="4" bestFit="1" customWidth="1"/>
    <col min="788" max="788" width="20.875" style="4" customWidth="1"/>
    <col min="789" max="1025" width="9" style="4"/>
    <col min="1026" max="1026" width="6" style="4" bestFit="1" customWidth="1"/>
    <col min="1027" max="1028" width="3.625" style="4" bestFit="1" customWidth="1"/>
    <col min="1029" max="1029" width="4.625" style="4" bestFit="1" customWidth="1"/>
    <col min="1030" max="1030" width="4.375" style="4" bestFit="1" customWidth="1"/>
    <col min="1031" max="1031" width="2.75" style="4" bestFit="1" customWidth="1"/>
    <col min="1032" max="1032" width="4.625" style="4" bestFit="1" customWidth="1"/>
    <col min="1033" max="1033" width="4.25" style="4" customWidth="1"/>
    <col min="1034" max="1035" width="4.625" style="4" bestFit="1" customWidth="1"/>
    <col min="1036" max="1036" width="5.5" style="4" bestFit="1" customWidth="1"/>
    <col min="1037" max="1041" width="4.625" style="4" bestFit="1" customWidth="1"/>
    <col min="1042" max="1042" width="3.625" style="4" bestFit="1" customWidth="1"/>
    <col min="1043" max="1043" width="4.625" style="4" bestFit="1" customWidth="1"/>
    <col min="1044" max="1044" width="20.875" style="4" customWidth="1"/>
    <col min="1045" max="1281" width="9" style="4"/>
    <col min="1282" max="1282" width="6" style="4" bestFit="1" customWidth="1"/>
    <col min="1283" max="1284" width="3.625" style="4" bestFit="1" customWidth="1"/>
    <col min="1285" max="1285" width="4.625" style="4" bestFit="1" customWidth="1"/>
    <col min="1286" max="1286" width="4.375" style="4" bestFit="1" customWidth="1"/>
    <col min="1287" max="1287" width="2.75" style="4" bestFit="1" customWidth="1"/>
    <col min="1288" max="1288" width="4.625" style="4" bestFit="1" customWidth="1"/>
    <col min="1289" max="1289" width="4.25" style="4" customWidth="1"/>
    <col min="1290" max="1291" width="4.625" style="4" bestFit="1" customWidth="1"/>
    <col min="1292" max="1292" width="5.5" style="4" bestFit="1" customWidth="1"/>
    <col min="1293" max="1297" width="4.625" style="4" bestFit="1" customWidth="1"/>
    <col min="1298" max="1298" width="3.625" style="4" bestFit="1" customWidth="1"/>
    <col min="1299" max="1299" width="4.625" style="4" bestFit="1" customWidth="1"/>
    <col min="1300" max="1300" width="20.875" style="4" customWidth="1"/>
    <col min="1301" max="1537" width="9" style="4"/>
    <col min="1538" max="1538" width="6" style="4" bestFit="1" customWidth="1"/>
    <col min="1539" max="1540" width="3.625" style="4" bestFit="1" customWidth="1"/>
    <col min="1541" max="1541" width="4.625" style="4" bestFit="1" customWidth="1"/>
    <col min="1542" max="1542" width="4.375" style="4" bestFit="1" customWidth="1"/>
    <col min="1543" max="1543" width="2.75" style="4" bestFit="1" customWidth="1"/>
    <col min="1544" max="1544" width="4.625" style="4" bestFit="1" customWidth="1"/>
    <col min="1545" max="1545" width="4.25" style="4" customWidth="1"/>
    <col min="1546" max="1547" width="4.625" style="4" bestFit="1" customWidth="1"/>
    <col min="1548" max="1548" width="5.5" style="4" bestFit="1" customWidth="1"/>
    <col min="1549" max="1553" width="4.625" style="4" bestFit="1" customWidth="1"/>
    <col min="1554" max="1554" width="3.625" style="4" bestFit="1" customWidth="1"/>
    <col min="1555" max="1555" width="4.625" style="4" bestFit="1" customWidth="1"/>
    <col min="1556" max="1556" width="20.875" style="4" customWidth="1"/>
    <col min="1557" max="1793" width="9" style="4"/>
    <col min="1794" max="1794" width="6" style="4" bestFit="1" customWidth="1"/>
    <col min="1795" max="1796" width="3.625" style="4" bestFit="1" customWidth="1"/>
    <col min="1797" max="1797" width="4.625" style="4" bestFit="1" customWidth="1"/>
    <col min="1798" max="1798" width="4.375" style="4" bestFit="1" customWidth="1"/>
    <col min="1799" max="1799" width="2.75" style="4" bestFit="1" customWidth="1"/>
    <col min="1800" max="1800" width="4.625" style="4" bestFit="1" customWidth="1"/>
    <col min="1801" max="1801" width="4.25" style="4" customWidth="1"/>
    <col min="1802" max="1803" width="4.625" style="4" bestFit="1" customWidth="1"/>
    <col min="1804" max="1804" width="5.5" style="4" bestFit="1" customWidth="1"/>
    <col min="1805" max="1809" width="4.625" style="4" bestFit="1" customWidth="1"/>
    <col min="1810" max="1810" width="3.625" style="4" bestFit="1" customWidth="1"/>
    <col min="1811" max="1811" width="4.625" style="4" bestFit="1" customWidth="1"/>
    <col min="1812" max="1812" width="20.875" style="4" customWidth="1"/>
    <col min="1813" max="2049" width="9" style="4"/>
    <col min="2050" max="2050" width="6" style="4" bestFit="1" customWidth="1"/>
    <col min="2051" max="2052" width="3.625" style="4" bestFit="1" customWidth="1"/>
    <col min="2053" max="2053" width="4.625" style="4" bestFit="1" customWidth="1"/>
    <col min="2054" max="2054" width="4.375" style="4" bestFit="1" customWidth="1"/>
    <col min="2055" max="2055" width="2.75" style="4" bestFit="1" customWidth="1"/>
    <col min="2056" max="2056" width="4.625" style="4" bestFit="1" customWidth="1"/>
    <col min="2057" max="2057" width="4.25" style="4" customWidth="1"/>
    <col min="2058" max="2059" width="4.625" style="4" bestFit="1" customWidth="1"/>
    <col min="2060" max="2060" width="5.5" style="4" bestFit="1" customWidth="1"/>
    <col min="2061" max="2065" width="4.625" style="4" bestFit="1" customWidth="1"/>
    <col min="2066" max="2066" width="3.625" style="4" bestFit="1" customWidth="1"/>
    <col min="2067" max="2067" width="4.625" style="4" bestFit="1" customWidth="1"/>
    <col min="2068" max="2068" width="20.875" style="4" customWidth="1"/>
    <col min="2069" max="2305" width="9" style="4"/>
    <col min="2306" max="2306" width="6" style="4" bestFit="1" customWidth="1"/>
    <col min="2307" max="2308" width="3.625" style="4" bestFit="1" customWidth="1"/>
    <col min="2309" max="2309" width="4.625" style="4" bestFit="1" customWidth="1"/>
    <col min="2310" max="2310" width="4.375" style="4" bestFit="1" customWidth="1"/>
    <col min="2311" max="2311" width="2.75" style="4" bestFit="1" customWidth="1"/>
    <col min="2312" max="2312" width="4.625" style="4" bestFit="1" customWidth="1"/>
    <col min="2313" max="2313" width="4.25" style="4" customWidth="1"/>
    <col min="2314" max="2315" width="4.625" style="4" bestFit="1" customWidth="1"/>
    <col min="2316" max="2316" width="5.5" style="4" bestFit="1" customWidth="1"/>
    <col min="2317" max="2321" width="4.625" style="4" bestFit="1" customWidth="1"/>
    <col min="2322" max="2322" width="3.625" style="4" bestFit="1" customWidth="1"/>
    <col min="2323" max="2323" width="4.625" style="4" bestFit="1" customWidth="1"/>
    <col min="2324" max="2324" width="20.875" style="4" customWidth="1"/>
    <col min="2325" max="2561" width="9" style="4"/>
    <col min="2562" max="2562" width="6" style="4" bestFit="1" customWidth="1"/>
    <col min="2563" max="2564" width="3.625" style="4" bestFit="1" customWidth="1"/>
    <col min="2565" max="2565" width="4.625" style="4" bestFit="1" customWidth="1"/>
    <col min="2566" max="2566" width="4.375" style="4" bestFit="1" customWidth="1"/>
    <col min="2567" max="2567" width="2.75" style="4" bestFit="1" customWidth="1"/>
    <col min="2568" max="2568" width="4.625" style="4" bestFit="1" customWidth="1"/>
    <col min="2569" max="2569" width="4.25" style="4" customWidth="1"/>
    <col min="2570" max="2571" width="4.625" style="4" bestFit="1" customWidth="1"/>
    <col min="2572" max="2572" width="5.5" style="4" bestFit="1" customWidth="1"/>
    <col min="2573" max="2577" width="4.625" style="4" bestFit="1" customWidth="1"/>
    <col min="2578" max="2578" width="3.625" style="4" bestFit="1" customWidth="1"/>
    <col min="2579" max="2579" width="4.625" style="4" bestFit="1" customWidth="1"/>
    <col min="2580" max="2580" width="20.875" style="4" customWidth="1"/>
    <col min="2581" max="2817" width="9" style="4"/>
    <col min="2818" max="2818" width="6" style="4" bestFit="1" customWidth="1"/>
    <col min="2819" max="2820" width="3.625" style="4" bestFit="1" customWidth="1"/>
    <col min="2821" max="2821" width="4.625" style="4" bestFit="1" customWidth="1"/>
    <col min="2822" max="2822" width="4.375" style="4" bestFit="1" customWidth="1"/>
    <col min="2823" max="2823" width="2.75" style="4" bestFit="1" customWidth="1"/>
    <col min="2824" max="2824" width="4.625" style="4" bestFit="1" customWidth="1"/>
    <col min="2825" max="2825" width="4.25" style="4" customWidth="1"/>
    <col min="2826" max="2827" width="4.625" style="4" bestFit="1" customWidth="1"/>
    <col min="2828" max="2828" width="5.5" style="4" bestFit="1" customWidth="1"/>
    <col min="2829" max="2833" width="4.625" style="4" bestFit="1" customWidth="1"/>
    <col min="2834" max="2834" width="3.625" style="4" bestFit="1" customWidth="1"/>
    <col min="2835" max="2835" width="4.625" style="4" bestFit="1" customWidth="1"/>
    <col min="2836" max="2836" width="20.875" style="4" customWidth="1"/>
    <col min="2837" max="3073" width="9" style="4"/>
    <col min="3074" max="3074" width="6" style="4" bestFit="1" customWidth="1"/>
    <col min="3075" max="3076" width="3.625" style="4" bestFit="1" customWidth="1"/>
    <col min="3077" max="3077" width="4.625" style="4" bestFit="1" customWidth="1"/>
    <col min="3078" max="3078" width="4.375" style="4" bestFit="1" customWidth="1"/>
    <col min="3079" max="3079" width="2.75" style="4" bestFit="1" customWidth="1"/>
    <col min="3080" max="3080" width="4.625" style="4" bestFit="1" customWidth="1"/>
    <col min="3081" max="3081" width="4.25" style="4" customWidth="1"/>
    <col min="3082" max="3083" width="4.625" style="4" bestFit="1" customWidth="1"/>
    <col min="3084" max="3084" width="5.5" style="4" bestFit="1" customWidth="1"/>
    <col min="3085" max="3089" width="4.625" style="4" bestFit="1" customWidth="1"/>
    <col min="3090" max="3090" width="3.625" style="4" bestFit="1" customWidth="1"/>
    <col min="3091" max="3091" width="4.625" style="4" bestFit="1" customWidth="1"/>
    <col min="3092" max="3092" width="20.875" style="4" customWidth="1"/>
    <col min="3093" max="3329" width="9" style="4"/>
    <col min="3330" max="3330" width="6" style="4" bestFit="1" customWidth="1"/>
    <col min="3331" max="3332" width="3.625" style="4" bestFit="1" customWidth="1"/>
    <col min="3333" max="3333" width="4.625" style="4" bestFit="1" customWidth="1"/>
    <col min="3334" max="3334" width="4.375" style="4" bestFit="1" customWidth="1"/>
    <col min="3335" max="3335" width="2.75" style="4" bestFit="1" customWidth="1"/>
    <col min="3336" max="3336" width="4.625" style="4" bestFit="1" customWidth="1"/>
    <col min="3337" max="3337" width="4.25" style="4" customWidth="1"/>
    <col min="3338" max="3339" width="4.625" style="4" bestFit="1" customWidth="1"/>
    <col min="3340" max="3340" width="5.5" style="4" bestFit="1" customWidth="1"/>
    <col min="3341" max="3345" width="4.625" style="4" bestFit="1" customWidth="1"/>
    <col min="3346" max="3346" width="3.625" style="4" bestFit="1" customWidth="1"/>
    <col min="3347" max="3347" width="4.625" style="4" bestFit="1" customWidth="1"/>
    <col min="3348" max="3348" width="20.875" style="4" customWidth="1"/>
    <col min="3349" max="3585" width="9" style="4"/>
    <col min="3586" max="3586" width="6" style="4" bestFit="1" customWidth="1"/>
    <col min="3587" max="3588" width="3.625" style="4" bestFit="1" customWidth="1"/>
    <col min="3589" max="3589" width="4.625" style="4" bestFit="1" customWidth="1"/>
    <col min="3590" max="3590" width="4.375" style="4" bestFit="1" customWidth="1"/>
    <col min="3591" max="3591" width="2.75" style="4" bestFit="1" customWidth="1"/>
    <col min="3592" max="3592" width="4.625" style="4" bestFit="1" customWidth="1"/>
    <col min="3593" max="3593" width="4.25" style="4" customWidth="1"/>
    <col min="3594" max="3595" width="4.625" style="4" bestFit="1" customWidth="1"/>
    <col min="3596" max="3596" width="5.5" style="4" bestFit="1" customWidth="1"/>
    <col min="3597" max="3601" width="4.625" style="4" bestFit="1" customWidth="1"/>
    <col min="3602" max="3602" width="3.625" style="4" bestFit="1" customWidth="1"/>
    <col min="3603" max="3603" width="4.625" style="4" bestFit="1" customWidth="1"/>
    <col min="3604" max="3604" width="20.875" style="4" customWidth="1"/>
    <col min="3605" max="3841" width="9" style="4"/>
    <col min="3842" max="3842" width="6" style="4" bestFit="1" customWidth="1"/>
    <col min="3843" max="3844" width="3.625" style="4" bestFit="1" customWidth="1"/>
    <col min="3845" max="3845" width="4.625" style="4" bestFit="1" customWidth="1"/>
    <col min="3846" max="3846" width="4.375" style="4" bestFit="1" customWidth="1"/>
    <col min="3847" max="3847" width="2.75" style="4" bestFit="1" customWidth="1"/>
    <col min="3848" max="3848" width="4.625" style="4" bestFit="1" customWidth="1"/>
    <col min="3849" max="3849" width="4.25" style="4" customWidth="1"/>
    <col min="3850" max="3851" width="4.625" style="4" bestFit="1" customWidth="1"/>
    <col min="3852" max="3852" width="5.5" style="4" bestFit="1" customWidth="1"/>
    <col min="3853" max="3857" width="4.625" style="4" bestFit="1" customWidth="1"/>
    <col min="3858" max="3858" width="3.625" style="4" bestFit="1" customWidth="1"/>
    <col min="3859" max="3859" width="4.625" style="4" bestFit="1" customWidth="1"/>
    <col min="3860" max="3860" width="20.875" style="4" customWidth="1"/>
    <col min="3861" max="4097" width="9" style="4"/>
    <col min="4098" max="4098" width="6" style="4" bestFit="1" customWidth="1"/>
    <col min="4099" max="4100" width="3.625" style="4" bestFit="1" customWidth="1"/>
    <col min="4101" max="4101" width="4.625" style="4" bestFit="1" customWidth="1"/>
    <col min="4102" max="4102" width="4.375" style="4" bestFit="1" customWidth="1"/>
    <col min="4103" max="4103" width="2.75" style="4" bestFit="1" customWidth="1"/>
    <col min="4104" max="4104" width="4.625" style="4" bestFit="1" customWidth="1"/>
    <col min="4105" max="4105" width="4.25" style="4" customWidth="1"/>
    <col min="4106" max="4107" width="4.625" style="4" bestFit="1" customWidth="1"/>
    <col min="4108" max="4108" width="5.5" style="4" bestFit="1" customWidth="1"/>
    <col min="4109" max="4113" width="4.625" style="4" bestFit="1" customWidth="1"/>
    <col min="4114" max="4114" width="3.625" style="4" bestFit="1" customWidth="1"/>
    <col min="4115" max="4115" width="4.625" style="4" bestFit="1" customWidth="1"/>
    <col min="4116" max="4116" width="20.875" style="4" customWidth="1"/>
    <col min="4117" max="4353" width="9" style="4"/>
    <col min="4354" max="4354" width="6" style="4" bestFit="1" customWidth="1"/>
    <col min="4355" max="4356" width="3.625" style="4" bestFit="1" customWidth="1"/>
    <col min="4357" max="4357" width="4.625" style="4" bestFit="1" customWidth="1"/>
    <col min="4358" max="4358" width="4.375" style="4" bestFit="1" customWidth="1"/>
    <col min="4359" max="4359" width="2.75" style="4" bestFit="1" customWidth="1"/>
    <col min="4360" max="4360" width="4.625" style="4" bestFit="1" customWidth="1"/>
    <col min="4361" max="4361" width="4.25" style="4" customWidth="1"/>
    <col min="4362" max="4363" width="4.625" style="4" bestFit="1" customWidth="1"/>
    <col min="4364" max="4364" width="5.5" style="4" bestFit="1" customWidth="1"/>
    <col min="4365" max="4369" width="4.625" style="4" bestFit="1" customWidth="1"/>
    <col min="4370" max="4370" width="3.625" style="4" bestFit="1" customWidth="1"/>
    <col min="4371" max="4371" width="4.625" style="4" bestFit="1" customWidth="1"/>
    <col min="4372" max="4372" width="20.875" style="4" customWidth="1"/>
    <col min="4373" max="4609" width="9" style="4"/>
    <col min="4610" max="4610" width="6" style="4" bestFit="1" customWidth="1"/>
    <col min="4611" max="4612" width="3.625" style="4" bestFit="1" customWidth="1"/>
    <col min="4613" max="4613" width="4.625" style="4" bestFit="1" customWidth="1"/>
    <col min="4614" max="4614" width="4.375" style="4" bestFit="1" customWidth="1"/>
    <col min="4615" max="4615" width="2.75" style="4" bestFit="1" customWidth="1"/>
    <col min="4616" max="4616" width="4.625" style="4" bestFit="1" customWidth="1"/>
    <col min="4617" max="4617" width="4.25" style="4" customWidth="1"/>
    <col min="4618" max="4619" width="4.625" style="4" bestFit="1" customWidth="1"/>
    <col min="4620" max="4620" width="5.5" style="4" bestFit="1" customWidth="1"/>
    <col min="4621" max="4625" width="4.625" style="4" bestFit="1" customWidth="1"/>
    <col min="4626" max="4626" width="3.625" style="4" bestFit="1" customWidth="1"/>
    <col min="4627" max="4627" width="4.625" style="4" bestFit="1" customWidth="1"/>
    <col min="4628" max="4628" width="20.875" style="4" customWidth="1"/>
    <col min="4629" max="4865" width="9" style="4"/>
    <col min="4866" max="4866" width="6" style="4" bestFit="1" customWidth="1"/>
    <col min="4867" max="4868" width="3.625" style="4" bestFit="1" customWidth="1"/>
    <col min="4869" max="4869" width="4.625" style="4" bestFit="1" customWidth="1"/>
    <col min="4870" max="4870" width="4.375" style="4" bestFit="1" customWidth="1"/>
    <col min="4871" max="4871" width="2.75" style="4" bestFit="1" customWidth="1"/>
    <col min="4872" max="4872" width="4.625" style="4" bestFit="1" customWidth="1"/>
    <col min="4873" max="4873" width="4.25" style="4" customWidth="1"/>
    <col min="4874" max="4875" width="4.625" style="4" bestFit="1" customWidth="1"/>
    <col min="4876" max="4876" width="5.5" style="4" bestFit="1" customWidth="1"/>
    <col min="4877" max="4881" width="4.625" style="4" bestFit="1" customWidth="1"/>
    <col min="4882" max="4882" width="3.625" style="4" bestFit="1" customWidth="1"/>
    <col min="4883" max="4883" width="4.625" style="4" bestFit="1" customWidth="1"/>
    <col min="4884" max="4884" width="20.875" style="4" customWidth="1"/>
    <col min="4885" max="5121" width="9" style="4"/>
    <col min="5122" max="5122" width="6" style="4" bestFit="1" customWidth="1"/>
    <col min="5123" max="5124" width="3.625" style="4" bestFit="1" customWidth="1"/>
    <col min="5125" max="5125" width="4.625" style="4" bestFit="1" customWidth="1"/>
    <col min="5126" max="5126" width="4.375" style="4" bestFit="1" customWidth="1"/>
    <col min="5127" max="5127" width="2.75" style="4" bestFit="1" customWidth="1"/>
    <col min="5128" max="5128" width="4.625" style="4" bestFit="1" customWidth="1"/>
    <col min="5129" max="5129" width="4.25" style="4" customWidth="1"/>
    <col min="5130" max="5131" width="4.625" style="4" bestFit="1" customWidth="1"/>
    <col min="5132" max="5132" width="5.5" style="4" bestFit="1" customWidth="1"/>
    <col min="5133" max="5137" width="4.625" style="4" bestFit="1" customWidth="1"/>
    <col min="5138" max="5138" width="3.625" style="4" bestFit="1" customWidth="1"/>
    <col min="5139" max="5139" width="4.625" style="4" bestFit="1" customWidth="1"/>
    <col min="5140" max="5140" width="20.875" style="4" customWidth="1"/>
    <col min="5141" max="5377" width="9" style="4"/>
    <col min="5378" max="5378" width="6" style="4" bestFit="1" customWidth="1"/>
    <col min="5379" max="5380" width="3.625" style="4" bestFit="1" customWidth="1"/>
    <col min="5381" max="5381" width="4.625" style="4" bestFit="1" customWidth="1"/>
    <col min="5382" max="5382" width="4.375" style="4" bestFit="1" customWidth="1"/>
    <col min="5383" max="5383" width="2.75" style="4" bestFit="1" customWidth="1"/>
    <col min="5384" max="5384" width="4.625" style="4" bestFit="1" customWidth="1"/>
    <col min="5385" max="5385" width="4.25" style="4" customWidth="1"/>
    <col min="5386" max="5387" width="4.625" style="4" bestFit="1" customWidth="1"/>
    <col min="5388" max="5388" width="5.5" style="4" bestFit="1" customWidth="1"/>
    <col min="5389" max="5393" width="4.625" style="4" bestFit="1" customWidth="1"/>
    <col min="5394" max="5394" width="3.625" style="4" bestFit="1" customWidth="1"/>
    <col min="5395" max="5395" width="4.625" style="4" bestFit="1" customWidth="1"/>
    <col min="5396" max="5396" width="20.875" style="4" customWidth="1"/>
    <col min="5397" max="5633" width="9" style="4"/>
    <col min="5634" max="5634" width="6" style="4" bestFit="1" customWidth="1"/>
    <col min="5635" max="5636" width="3.625" style="4" bestFit="1" customWidth="1"/>
    <col min="5637" max="5637" width="4.625" style="4" bestFit="1" customWidth="1"/>
    <col min="5638" max="5638" width="4.375" style="4" bestFit="1" customWidth="1"/>
    <col min="5639" max="5639" width="2.75" style="4" bestFit="1" customWidth="1"/>
    <col min="5640" max="5640" width="4.625" style="4" bestFit="1" customWidth="1"/>
    <col min="5641" max="5641" width="4.25" style="4" customWidth="1"/>
    <col min="5642" max="5643" width="4.625" style="4" bestFit="1" customWidth="1"/>
    <col min="5644" max="5644" width="5.5" style="4" bestFit="1" customWidth="1"/>
    <col min="5645" max="5649" width="4.625" style="4" bestFit="1" customWidth="1"/>
    <col min="5650" max="5650" width="3.625" style="4" bestFit="1" customWidth="1"/>
    <col min="5651" max="5651" width="4.625" style="4" bestFit="1" customWidth="1"/>
    <col min="5652" max="5652" width="20.875" style="4" customWidth="1"/>
    <col min="5653" max="5889" width="9" style="4"/>
    <col min="5890" max="5890" width="6" style="4" bestFit="1" customWidth="1"/>
    <col min="5891" max="5892" width="3.625" style="4" bestFit="1" customWidth="1"/>
    <col min="5893" max="5893" width="4.625" style="4" bestFit="1" customWidth="1"/>
    <col min="5894" max="5894" width="4.375" style="4" bestFit="1" customWidth="1"/>
    <col min="5895" max="5895" width="2.75" style="4" bestFit="1" customWidth="1"/>
    <col min="5896" max="5896" width="4.625" style="4" bestFit="1" customWidth="1"/>
    <col min="5897" max="5897" width="4.25" style="4" customWidth="1"/>
    <col min="5898" max="5899" width="4.625" style="4" bestFit="1" customWidth="1"/>
    <col min="5900" max="5900" width="5.5" style="4" bestFit="1" customWidth="1"/>
    <col min="5901" max="5905" width="4.625" style="4" bestFit="1" customWidth="1"/>
    <col min="5906" max="5906" width="3.625" style="4" bestFit="1" customWidth="1"/>
    <col min="5907" max="5907" width="4.625" style="4" bestFit="1" customWidth="1"/>
    <col min="5908" max="5908" width="20.875" style="4" customWidth="1"/>
    <col min="5909" max="6145" width="9" style="4"/>
    <col min="6146" max="6146" width="6" style="4" bestFit="1" customWidth="1"/>
    <col min="6147" max="6148" width="3.625" style="4" bestFit="1" customWidth="1"/>
    <col min="6149" max="6149" width="4.625" style="4" bestFit="1" customWidth="1"/>
    <col min="6150" max="6150" width="4.375" style="4" bestFit="1" customWidth="1"/>
    <col min="6151" max="6151" width="2.75" style="4" bestFit="1" customWidth="1"/>
    <col min="6152" max="6152" width="4.625" style="4" bestFit="1" customWidth="1"/>
    <col min="6153" max="6153" width="4.25" style="4" customWidth="1"/>
    <col min="6154" max="6155" width="4.625" style="4" bestFit="1" customWidth="1"/>
    <col min="6156" max="6156" width="5.5" style="4" bestFit="1" customWidth="1"/>
    <col min="6157" max="6161" width="4.625" style="4" bestFit="1" customWidth="1"/>
    <col min="6162" max="6162" width="3.625" style="4" bestFit="1" customWidth="1"/>
    <col min="6163" max="6163" width="4.625" style="4" bestFit="1" customWidth="1"/>
    <col min="6164" max="6164" width="20.875" style="4" customWidth="1"/>
    <col min="6165" max="6401" width="9" style="4"/>
    <col min="6402" max="6402" width="6" style="4" bestFit="1" customWidth="1"/>
    <col min="6403" max="6404" width="3.625" style="4" bestFit="1" customWidth="1"/>
    <col min="6405" max="6405" width="4.625" style="4" bestFit="1" customWidth="1"/>
    <col min="6406" max="6406" width="4.375" style="4" bestFit="1" customWidth="1"/>
    <col min="6407" max="6407" width="2.75" style="4" bestFit="1" customWidth="1"/>
    <col min="6408" max="6408" width="4.625" style="4" bestFit="1" customWidth="1"/>
    <col min="6409" max="6409" width="4.25" style="4" customWidth="1"/>
    <col min="6410" max="6411" width="4.625" style="4" bestFit="1" customWidth="1"/>
    <col min="6412" max="6412" width="5.5" style="4" bestFit="1" customWidth="1"/>
    <col min="6413" max="6417" width="4.625" style="4" bestFit="1" customWidth="1"/>
    <col min="6418" max="6418" width="3.625" style="4" bestFit="1" customWidth="1"/>
    <col min="6419" max="6419" width="4.625" style="4" bestFit="1" customWidth="1"/>
    <col min="6420" max="6420" width="20.875" style="4" customWidth="1"/>
    <col min="6421" max="6657" width="9" style="4"/>
    <col min="6658" max="6658" width="6" style="4" bestFit="1" customWidth="1"/>
    <col min="6659" max="6660" width="3.625" style="4" bestFit="1" customWidth="1"/>
    <col min="6661" max="6661" width="4.625" style="4" bestFit="1" customWidth="1"/>
    <col min="6662" max="6662" width="4.375" style="4" bestFit="1" customWidth="1"/>
    <col min="6663" max="6663" width="2.75" style="4" bestFit="1" customWidth="1"/>
    <col min="6664" max="6664" width="4.625" style="4" bestFit="1" customWidth="1"/>
    <col min="6665" max="6665" width="4.25" style="4" customWidth="1"/>
    <col min="6666" max="6667" width="4.625" style="4" bestFit="1" customWidth="1"/>
    <col min="6668" max="6668" width="5.5" style="4" bestFit="1" customWidth="1"/>
    <col min="6669" max="6673" width="4.625" style="4" bestFit="1" customWidth="1"/>
    <col min="6674" max="6674" width="3.625" style="4" bestFit="1" customWidth="1"/>
    <col min="6675" max="6675" width="4.625" style="4" bestFit="1" customWidth="1"/>
    <col min="6676" max="6676" width="20.875" style="4" customWidth="1"/>
    <col min="6677" max="6913" width="9" style="4"/>
    <col min="6914" max="6914" width="6" style="4" bestFit="1" customWidth="1"/>
    <col min="6915" max="6916" width="3.625" style="4" bestFit="1" customWidth="1"/>
    <col min="6917" max="6917" width="4.625" style="4" bestFit="1" customWidth="1"/>
    <col min="6918" max="6918" width="4.375" style="4" bestFit="1" customWidth="1"/>
    <col min="6919" max="6919" width="2.75" style="4" bestFit="1" customWidth="1"/>
    <col min="6920" max="6920" width="4.625" style="4" bestFit="1" customWidth="1"/>
    <col min="6921" max="6921" width="4.25" style="4" customWidth="1"/>
    <col min="6922" max="6923" width="4.625" style="4" bestFit="1" customWidth="1"/>
    <col min="6924" max="6924" width="5.5" style="4" bestFit="1" customWidth="1"/>
    <col min="6925" max="6929" width="4.625" style="4" bestFit="1" customWidth="1"/>
    <col min="6930" max="6930" width="3.625" style="4" bestFit="1" customWidth="1"/>
    <col min="6931" max="6931" width="4.625" style="4" bestFit="1" customWidth="1"/>
    <col min="6932" max="6932" width="20.875" style="4" customWidth="1"/>
    <col min="6933" max="7169" width="9" style="4"/>
    <col min="7170" max="7170" width="6" style="4" bestFit="1" customWidth="1"/>
    <col min="7171" max="7172" width="3.625" style="4" bestFit="1" customWidth="1"/>
    <col min="7173" max="7173" width="4.625" style="4" bestFit="1" customWidth="1"/>
    <col min="7174" max="7174" width="4.375" style="4" bestFit="1" customWidth="1"/>
    <col min="7175" max="7175" width="2.75" style="4" bestFit="1" customWidth="1"/>
    <col min="7176" max="7176" width="4.625" style="4" bestFit="1" customWidth="1"/>
    <col min="7177" max="7177" width="4.25" style="4" customWidth="1"/>
    <col min="7178" max="7179" width="4.625" style="4" bestFit="1" customWidth="1"/>
    <col min="7180" max="7180" width="5.5" style="4" bestFit="1" customWidth="1"/>
    <col min="7181" max="7185" width="4.625" style="4" bestFit="1" customWidth="1"/>
    <col min="7186" max="7186" width="3.625" style="4" bestFit="1" customWidth="1"/>
    <col min="7187" max="7187" width="4.625" style="4" bestFit="1" customWidth="1"/>
    <col min="7188" max="7188" width="20.875" style="4" customWidth="1"/>
    <col min="7189" max="7425" width="9" style="4"/>
    <col min="7426" max="7426" width="6" style="4" bestFit="1" customWidth="1"/>
    <col min="7427" max="7428" width="3.625" style="4" bestFit="1" customWidth="1"/>
    <col min="7429" max="7429" width="4.625" style="4" bestFit="1" customWidth="1"/>
    <col min="7430" max="7430" width="4.375" style="4" bestFit="1" customWidth="1"/>
    <col min="7431" max="7431" width="2.75" style="4" bestFit="1" customWidth="1"/>
    <col min="7432" max="7432" width="4.625" style="4" bestFit="1" customWidth="1"/>
    <col min="7433" max="7433" width="4.25" style="4" customWidth="1"/>
    <col min="7434" max="7435" width="4.625" style="4" bestFit="1" customWidth="1"/>
    <col min="7436" max="7436" width="5.5" style="4" bestFit="1" customWidth="1"/>
    <col min="7437" max="7441" width="4.625" style="4" bestFit="1" customWidth="1"/>
    <col min="7442" max="7442" width="3.625" style="4" bestFit="1" customWidth="1"/>
    <col min="7443" max="7443" width="4.625" style="4" bestFit="1" customWidth="1"/>
    <col min="7444" max="7444" width="20.875" style="4" customWidth="1"/>
    <col min="7445" max="7681" width="9" style="4"/>
    <col min="7682" max="7682" width="6" style="4" bestFit="1" customWidth="1"/>
    <col min="7683" max="7684" width="3.625" style="4" bestFit="1" customWidth="1"/>
    <col min="7685" max="7685" width="4.625" style="4" bestFit="1" customWidth="1"/>
    <col min="7686" max="7686" width="4.375" style="4" bestFit="1" customWidth="1"/>
    <col min="7687" max="7687" width="2.75" style="4" bestFit="1" customWidth="1"/>
    <col min="7688" max="7688" width="4.625" style="4" bestFit="1" customWidth="1"/>
    <col min="7689" max="7689" width="4.25" style="4" customWidth="1"/>
    <col min="7690" max="7691" width="4.625" style="4" bestFit="1" customWidth="1"/>
    <col min="7692" max="7692" width="5.5" style="4" bestFit="1" customWidth="1"/>
    <col min="7693" max="7697" width="4.625" style="4" bestFit="1" customWidth="1"/>
    <col min="7698" max="7698" width="3.625" style="4" bestFit="1" customWidth="1"/>
    <col min="7699" max="7699" width="4.625" style="4" bestFit="1" customWidth="1"/>
    <col min="7700" max="7700" width="20.875" style="4" customWidth="1"/>
    <col min="7701" max="7937" width="9" style="4"/>
    <col min="7938" max="7938" width="6" style="4" bestFit="1" customWidth="1"/>
    <col min="7939" max="7940" width="3.625" style="4" bestFit="1" customWidth="1"/>
    <col min="7941" max="7941" width="4.625" style="4" bestFit="1" customWidth="1"/>
    <col min="7942" max="7942" width="4.375" style="4" bestFit="1" customWidth="1"/>
    <col min="7943" max="7943" width="2.75" style="4" bestFit="1" customWidth="1"/>
    <col min="7944" max="7944" width="4.625" style="4" bestFit="1" customWidth="1"/>
    <col min="7945" max="7945" width="4.25" style="4" customWidth="1"/>
    <col min="7946" max="7947" width="4.625" style="4" bestFit="1" customWidth="1"/>
    <col min="7948" max="7948" width="5.5" style="4" bestFit="1" customWidth="1"/>
    <col min="7949" max="7953" width="4.625" style="4" bestFit="1" customWidth="1"/>
    <col min="7954" max="7954" width="3.625" style="4" bestFit="1" customWidth="1"/>
    <col min="7955" max="7955" width="4.625" style="4" bestFit="1" customWidth="1"/>
    <col min="7956" max="7956" width="20.875" style="4" customWidth="1"/>
    <col min="7957" max="8193" width="9" style="4"/>
    <col min="8194" max="8194" width="6" style="4" bestFit="1" customWidth="1"/>
    <col min="8195" max="8196" width="3.625" style="4" bestFit="1" customWidth="1"/>
    <col min="8197" max="8197" width="4.625" style="4" bestFit="1" customWidth="1"/>
    <col min="8198" max="8198" width="4.375" style="4" bestFit="1" customWidth="1"/>
    <col min="8199" max="8199" width="2.75" style="4" bestFit="1" customWidth="1"/>
    <col min="8200" max="8200" width="4.625" style="4" bestFit="1" customWidth="1"/>
    <col min="8201" max="8201" width="4.25" style="4" customWidth="1"/>
    <col min="8202" max="8203" width="4.625" style="4" bestFit="1" customWidth="1"/>
    <col min="8204" max="8204" width="5.5" style="4" bestFit="1" customWidth="1"/>
    <col min="8205" max="8209" width="4.625" style="4" bestFit="1" customWidth="1"/>
    <col min="8210" max="8210" width="3.625" style="4" bestFit="1" customWidth="1"/>
    <col min="8211" max="8211" width="4.625" style="4" bestFit="1" customWidth="1"/>
    <col min="8212" max="8212" width="20.875" style="4" customWidth="1"/>
    <col min="8213" max="8449" width="9" style="4"/>
    <col min="8450" max="8450" width="6" style="4" bestFit="1" customWidth="1"/>
    <col min="8451" max="8452" width="3.625" style="4" bestFit="1" customWidth="1"/>
    <col min="8453" max="8453" width="4.625" style="4" bestFit="1" customWidth="1"/>
    <col min="8454" max="8454" width="4.375" style="4" bestFit="1" customWidth="1"/>
    <col min="8455" max="8455" width="2.75" style="4" bestFit="1" customWidth="1"/>
    <col min="8456" max="8456" width="4.625" style="4" bestFit="1" customWidth="1"/>
    <col min="8457" max="8457" width="4.25" style="4" customWidth="1"/>
    <col min="8458" max="8459" width="4.625" style="4" bestFit="1" customWidth="1"/>
    <col min="8460" max="8460" width="5.5" style="4" bestFit="1" customWidth="1"/>
    <col min="8461" max="8465" width="4.625" style="4" bestFit="1" customWidth="1"/>
    <col min="8466" max="8466" width="3.625" style="4" bestFit="1" customWidth="1"/>
    <col min="8467" max="8467" width="4.625" style="4" bestFit="1" customWidth="1"/>
    <col min="8468" max="8468" width="20.875" style="4" customWidth="1"/>
    <col min="8469" max="8705" width="9" style="4"/>
    <col min="8706" max="8706" width="6" style="4" bestFit="1" customWidth="1"/>
    <col min="8707" max="8708" width="3.625" style="4" bestFit="1" customWidth="1"/>
    <col min="8709" max="8709" width="4.625" style="4" bestFit="1" customWidth="1"/>
    <col min="8710" max="8710" width="4.375" style="4" bestFit="1" customWidth="1"/>
    <col min="8711" max="8711" width="2.75" style="4" bestFit="1" customWidth="1"/>
    <col min="8712" max="8712" width="4.625" style="4" bestFit="1" customWidth="1"/>
    <col min="8713" max="8713" width="4.25" style="4" customWidth="1"/>
    <col min="8714" max="8715" width="4.625" style="4" bestFit="1" customWidth="1"/>
    <col min="8716" max="8716" width="5.5" style="4" bestFit="1" customWidth="1"/>
    <col min="8717" max="8721" width="4.625" style="4" bestFit="1" customWidth="1"/>
    <col min="8722" max="8722" width="3.625" style="4" bestFit="1" customWidth="1"/>
    <col min="8723" max="8723" width="4.625" style="4" bestFit="1" customWidth="1"/>
    <col min="8724" max="8724" width="20.875" style="4" customWidth="1"/>
    <col min="8725" max="8961" width="9" style="4"/>
    <col min="8962" max="8962" width="6" style="4" bestFit="1" customWidth="1"/>
    <col min="8963" max="8964" width="3.625" style="4" bestFit="1" customWidth="1"/>
    <col min="8965" max="8965" width="4.625" style="4" bestFit="1" customWidth="1"/>
    <col min="8966" max="8966" width="4.375" style="4" bestFit="1" customWidth="1"/>
    <col min="8967" max="8967" width="2.75" style="4" bestFit="1" customWidth="1"/>
    <col min="8968" max="8968" width="4.625" style="4" bestFit="1" customWidth="1"/>
    <col min="8969" max="8969" width="4.25" style="4" customWidth="1"/>
    <col min="8970" max="8971" width="4.625" style="4" bestFit="1" customWidth="1"/>
    <col min="8972" max="8972" width="5.5" style="4" bestFit="1" customWidth="1"/>
    <col min="8973" max="8977" width="4.625" style="4" bestFit="1" customWidth="1"/>
    <col min="8978" max="8978" width="3.625" style="4" bestFit="1" customWidth="1"/>
    <col min="8979" max="8979" width="4.625" style="4" bestFit="1" customWidth="1"/>
    <col min="8980" max="8980" width="20.875" style="4" customWidth="1"/>
    <col min="8981" max="9217" width="9" style="4"/>
    <col min="9218" max="9218" width="6" style="4" bestFit="1" customWidth="1"/>
    <col min="9219" max="9220" width="3.625" style="4" bestFit="1" customWidth="1"/>
    <col min="9221" max="9221" width="4.625" style="4" bestFit="1" customWidth="1"/>
    <col min="9222" max="9222" width="4.375" style="4" bestFit="1" customWidth="1"/>
    <col min="9223" max="9223" width="2.75" style="4" bestFit="1" customWidth="1"/>
    <col min="9224" max="9224" width="4.625" style="4" bestFit="1" customWidth="1"/>
    <col min="9225" max="9225" width="4.25" style="4" customWidth="1"/>
    <col min="9226" max="9227" width="4.625" style="4" bestFit="1" customWidth="1"/>
    <col min="9228" max="9228" width="5.5" style="4" bestFit="1" customWidth="1"/>
    <col min="9229" max="9233" width="4.625" style="4" bestFit="1" customWidth="1"/>
    <col min="9234" max="9234" width="3.625" style="4" bestFit="1" customWidth="1"/>
    <col min="9235" max="9235" width="4.625" style="4" bestFit="1" customWidth="1"/>
    <col min="9236" max="9236" width="20.875" style="4" customWidth="1"/>
    <col min="9237" max="9473" width="9" style="4"/>
    <col min="9474" max="9474" width="6" style="4" bestFit="1" customWidth="1"/>
    <col min="9475" max="9476" width="3.625" style="4" bestFit="1" customWidth="1"/>
    <col min="9477" max="9477" width="4.625" style="4" bestFit="1" customWidth="1"/>
    <col min="9478" max="9478" width="4.375" style="4" bestFit="1" customWidth="1"/>
    <col min="9479" max="9479" width="2.75" style="4" bestFit="1" customWidth="1"/>
    <col min="9480" max="9480" width="4.625" style="4" bestFit="1" customWidth="1"/>
    <col min="9481" max="9481" width="4.25" style="4" customWidth="1"/>
    <col min="9482" max="9483" width="4.625" style="4" bestFit="1" customWidth="1"/>
    <col min="9484" max="9484" width="5.5" style="4" bestFit="1" customWidth="1"/>
    <col min="9485" max="9489" width="4.625" style="4" bestFit="1" customWidth="1"/>
    <col min="9490" max="9490" width="3.625" style="4" bestFit="1" customWidth="1"/>
    <col min="9491" max="9491" width="4.625" style="4" bestFit="1" customWidth="1"/>
    <col min="9492" max="9492" width="20.875" style="4" customWidth="1"/>
    <col min="9493" max="9729" width="9" style="4"/>
    <col min="9730" max="9730" width="6" style="4" bestFit="1" customWidth="1"/>
    <col min="9731" max="9732" width="3.625" style="4" bestFit="1" customWidth="1"/>
    <col min="9733" max="9733" width="4.625" style="4" bestFit="1" customWidth="1"/>
    <col min="9734" max="9734" width="4.375" style="4" bestFit="1" customWidth="1"/>
    <col min="9735" max="9735" width="2.75" style="4" bestFit="1" customWidth="1"/>
    <col min="9736" max="9736" width="4.625" style="4" bestFit="1" customWidth="1"/>
    <col min="9737" max="9737" width="4.25" style="4" customWidth="1"/>
    <col min="9738" max="9739" width="4.625" style="4" bestFit="1" customWidth="1"/>
    <col min="9740" max="9740" width="5.5" style="4" bestFit="1" customWidth="1"/>
    <col min="9741" max="9745" width="4.625" style="4" bestFit="1" customWidth="1"/>
    <col min="9746" max="9746" width="3.625" style="4" bestFit="1" customWidth="1"/>
    <col min="9747" max="9747" width="4.625" style="4" bestFit="1" customWidth="1"/>
    <col min="9748" max="9748" width="20.875" style="4" customWidth="1"/>
    <col min="9749" max="9985" width="9" style="4"/>
    <col min="9986" max="9986" width="6" style="4" bestFit="1" customWidth="1"/>
    <col min="9987" max="9988" width="3.625" style="4" bestFit="1" customWidth="1"/>
    <col min="9989" max="9989" width="4.625" style="4" bestFit="1" customWidth="1"/>
    <col min="9990" max="9990" width="4.375" style="4" bestFit="1" customWidth="1"/>
    <col min="9991" max="9991" width="2.75" style="4" bestFit="1" customWidth="1"/>
    <col min="9992" max="9992" width="4.625" style="4" bestFit="1" customWidth="1"/>
    <col min="9993" max="9993" width="4.25" style="4" customWidth="1"/>
    <col min="9994" max="9995" width="4.625" style="4" bestFit="1" customWidth="1"/>
    <col min="9996" max="9996" width="5.5" style="4" bestFit="1" customWidth="1"/>
    <col min="9997" max="10001" width="4.625" style="4" bestFit="1" customWidth="1"/>
    <col min="10002" max="10002" width="3.625" style="4" bestFit="1" customWidth="1"/>
    <col min="10003" max="10003" width="4.625" style="4" bestFit="1" customWidth="1"/>
    <col min="10004" max="10004" width="20.875" style="4" customWidth="1"/>
    <col min="10005" max="10241" width="9" style="4"/>
    <col min="10242" max="10242" width="6" style="4" bestFit="1" customWidth="1"/>
    <col min="10243" max="10244" width="3.625" style="4" bestFit="1" customWidth="1"/>
    <col min="10245" max="10245" width="4.625" style="4" bestFit="1" customWidth="1"/>
    <col min="10246" max="10246" width="4.375" style="4" bestFit="1" customWidth="1"/>
    <col min="10247" max="10247" width="2.75" style="4" bestFit="1" customWidth="1"/>
    <col min="10248" max="10248" width="4.625" style="4" bestFit="1" customWidth="1"/>
    <col min="10249" max="10249" width="4.25" style="4" customWidth="1"/>
    <col min="10250" max="10251" width="4.625" style="4" bestFit="1" customWidth="1"/>
    <col min="10252" max="10252" width="5.5" style="4" bestFit="1" customWidth="1"/>
    <col min="10253" max="10257" width="4.625" style="4" bestFit="1" customWidth="1"/>
    <col min="10258" max="10258" width="3.625" style="4" bestFit="1" customWidth="1"/>
    <col min="10259" max="10259" width="4.625" style="4" bestFit="1" customWidth="1"/>
    <col min="10260" max="10260" width="20.875" style="4" customWidth="1"/>
    <col min="10261" max="10497" width="9" style="4"/>
    <col min="10498" max="10498" width="6" style="4" bestFit="1" customWidth="1"/>
    <col min="10499" max="10500" width="3.625" style="4" bestFit="1" customWidth="1"/>
    <col min="10501" max="10501" width="4.625" style="4" bestFit="1" customWidth="1"/>
    <col min="10502" max="10502" width="4.375" style="4" bestFit="1" customWidth="1"/>
    <col min="10503" max="10503" width="2.75" style="4" bestFit="1" customWidth="1"/>
    <col min="10504" max="10504" width="4.625" style="4" bestFit="1" customWidth="1"/>
    <col min="10505" max="10505" width="4.25" style="4" customWidth="1"/>
    <col min="10506" max="10507" width="4.625" style="4" bestFit="1" customWidth="1"/>
    <col min="10508" max="10508" width="5.5" style="4" bestFit="1" customWidth="1"/>
    <col min="10509" max="10513" width="4.625" style="4" bestFit="1" customWidth="1"/>
    <col min="10514" max="10514" width="3.625" style="4" bestFit="1" customWidth="1"/>
    <col min="10515" max="10515" width="4.625" style="4" bestFit="1" customWidth="1"/>
    <col min="10516" max="10516" width="20.875" style="4" customWidth="1"/>
    <col min="10517" max="10753" width="9" style="4"/>
    <col min="10754" max="10754" width="6" style="4" bestFit="1" customWidth="1"/>
    <col min="10755" max="10756" width="3.625" style="4" bestFit="1" customWidth="1"/>
    <col min="10757" max="10757" width="4.625" style="4" bestFit="1" customWidth="1"/>
    <col min="10758" max="10758" width="4.375" style="4" bestFit="1" customWidth="1"/>
    <col min="10759" max="10759" width="2.75" style="4" bestFit="1" customWidth="1"/>
    <col min="10760" max="10760" width="4.625" style="4" bestFit="1" customWidth="1"/>
    <col min="10761" max="10761" width="4.25" style="4" customWidth="1"/>
    <col min="10762" max="10763" width="4.625" style="4" bestFit="1" customWidth="1"/>
    <col min="10764" max="10764" width="5.5" style="4" bestFit="1" customWidth="1"/>
    <col min="10765" max="10769" width="4.625" style="4" bestFit="1" customWidth="1"/>
    <col min="10770" max="10770" width="3.625" style="4" bestFit="1" customWidth="1"/>
    <col min="10771" max="10771" width="4.625" style="4" bestFit="1" customWidth="1"/>
    <col min="10772" max="10772" width="20.875" style="4" customWidth="1"/>
    <col min="10773" max="11009" width="9" style="4"/>
    <col min="11010" max="11010" width="6" style="4" bestFit="1" customWidth="1"/>
    <col min="11011" max="11012" width="3.625" style="4" bestFit="1" customWidth="1"/>
    <col min="11013" max="11013" width="4.625" style="4" bestFit="1" customWidth="1"/>
    <col min="11014" max="11014" width="4.375" style="4" bestFit="1" customWidth="1"/>
    <col min="11015" max="11015" width="2.75" style="4" bestFit="1" customWidth="1"/>
    <col min="11016" max="11016" width="4.625" style="4" bestFit="1" customWidth="1"/>
    <col min="11017" max="11017" width="4.25" style="4" customWidth="1"/>
    <col min="11018" max="11019" width="4.625" style="4" bestFit="1" customWidth="1"/>
    <col min="11020" max="11020" width="5.5" style="4" bestFit="1" customWidth="1"/>
    <col min="11021" max="11025" width="4.625" style="4" bestFit="1" customWidth="1"/>
    <col min="11026" max="11026" width="3.625" style="4" bestFit="1" customWidth="1"/>
    <col min="11027" max="11027" width="4.625" style="4" bestFit="1" customWidth="1"/>
    <col min="11028" max="11028" width="20.875" style="4" customWidth="1"/>
    <col min="11029" max="11265" width="9" style="4"/>
    <col min="11266" max="11266" width="6" style="4" bestFit="1" customWidth="1"/>
    <col min="11267" max="11268" width="3.625" style="4" bestFit="1" customWidth="1"/>
    <col min="11269" max="11269" width="4.625" style="4" bestFit="1" customWidth="1"/>
    <col min="11270" max="11270" width="4.375" style="4" bestFit="1" customWidth="1"/>
    <col min="11271" max="11271" width="2.75" style="4" bestFit="1" customWidth="1"/>
    <col min="11272" max="11272" width="4.625" style="4" bestFit="1" customWidth="1"/>
    <col min="11273" max="11273" width="4.25" style="4" customWidth="1"/>
    <col min="11274" max="11275" width="4.625" style="4" bestFit="1" customWidth="1"/>
    <col min="11276" max="11276" width="5.5" style="4" bestFit="1" customWidth="1"/>
    <col min="11277" max="11281" width="4.625" style="4" bestFit="1" customWidth="1"/>
    <col min="11282" max="11282" width="3.625" style="4" bestFit="1" customWidth="1"/>
    <col min="11283" max="11283" width="4.625" style="4" bestFit="1" customWidth="1"/>
    <col min="11284" max="11284" width="20.875" style="4" customWidth="1"/>
    <col min="11285" max="11521" width="9" style="4"/>
    <col min="11522" max="11522" width="6" style="4" bestFit="1" customWidth="1"/>
    <col min="11523" max="11524" width="3.625" style="4" bestFit="1" customWidth="1"/>
    <col min="11525" max="11525" width="4.625" style="4" bestFit="1" customWidth="1"/>
    <col min="11526" max="11526" width="4.375" style="4" bestFit="1" customWidth="1"/>
    <col min="11527" max="11527" width="2.75" style="4" bestFit="1" customWidth="1"/>
    <col min="11528" max="11528" width="4.625" style="4" bestFit="1" customWidth="1"/>
    <col min="11529" max="11529" width="4.25" style="4" customWidth="1"/>
    <col min="11530" max="11531" width="4.625" style="4" bestFit="1" customWidth="1"/>
    <col min="11532" max="11532" width="5.5" style="4" bestFit="1" customWidth="1"/>
    <col min="11533" max="11537" width="4.625" style="4" bestFit="1" customWidth="1"/>
    <col min="11538" max="11538" width="3.625" style="4" bestFit="1" customWidth="1"/>
    <col min="11539" max="11539" width="4.625" style="4" bestFit="1" customWidth="1"/>
    <col min="11540" max="11540" width="20.875" style="4" customWidth="1"/>
    <col min="11541" max="11777" width="9" style="4"/>
    <col min="11778" max="11778" width="6" style="4" bestFit="1" customWidth="1"/>
    <col min="11779" max="11780" width="3.625" style="4" bestFit="1" customWidth="1"/>
    <col min="11781" max="11781" width="4.625" style="4" bestFit="1" customWidth="1"/>
    <col min="11782" max="11782" width="4.375" style="4" bestFit="1" customWidth="1"/>
    <col min="11783" max="11783" width="2.75" style="4" bestFit="1" customWidth="1"/>
    <col min="11784" max="11784" width="4.625" style="4" bestFit="1" customWidth="1"/>
    <col min="11785" max="11785" width="4.25" style="4" customWidth="1"/>
    <col min="11786" max="11787" width="4.625" style="4" bestFit="1" customWidth="1"/>
    <col min="11788" max="11788" width="5.5" style="4" bestFit="1" customWidth="1"/>
    <col min="11789" max="11793" width="4.625" style="4" bestFit="1" customWidth="1"/>
    <col min="11794" max="11794" width="3.625" style="4" bestFit="1" customWidth="1"/>
    <col min="11795" max="11795" width="4.625" style="4" bestFit="1" customWidth="1"/>
    <col min="11796" max="11796" width="20.875" style="4" customWidth="1"/>
    <col min="11797" max="12033" width="9" style="4"/>
    <col min="12034" max="12034" width="6" style="4" bestFit="1" customWidth="1"/>
    <col min="12035" max="12036" width="3.625" style="4" bestFit="1" customWidth="1"/>
    <col min="12037" max="12037" width="4.625" style="4" bestFit="1" customWidth="1"/>
    <col min="12038" max="12038" width="4.375" style="4" bestFit="1" customWidth="1"/>
    <col min="12039" max="12039" width="2.75" style="4" bestFit="1" customWidth="1"/>
    <col min="12040" max="12040" width="4.625" style="4" bestFit="1" customWidth="1"/>
    <col min="12041" max="12041" width="4.25" style="4" customWidth="1"/>
    <col min="12042" max="12043" width="4.625" style="4" bestFit="1" customWidth="1"/>
    <col min="12044" max="12044" width="5.5" style="4" bestFit="1" customWidth="1"/>
    <col min="12045" max="12049" width="4.625" style="4" bestFit="1" customWidth="1"/>
    <col min="12050" max="12050" width="3.625" style="4" bestFit="1" customWidth="1"/>
    <col min="12051" max="12051" width="4.625" style="4" bestFit="1" customWidth="1"/>
    <col min="12052" max="12052" width="20.875" style="4" customWidth="1"/>
    <col min="12053" max="12289" width="9" style="4"/>
    <col min="12290" max="12290" width="6" style="4" bestFit="1" customWidth="1"/>
    <col min="12291" max="12292" width="3.625" style="4" bestFit="1" customWidth="1"/>
    <col min="12293" max="12293" width="4.625" style="4" bestFit="1" customWidth="1"/>
    <col min="12294" max="12294" width="4.375" style="4" bestFit="1" customWidth="1"/>
    <col min="12295" max="12295" width="2.75" style="4" bestFit="1" customWidth="1"/>
    <col min="12296" max="12296" width="4.625" style="4" bestFit="1" customWidth="1"/>
    <col min="12297" max="12297" width="4.25" style="4" customWidth="1"/>
    <col min="12298" max="12299" width="4.625" style="4" bestFit="1" customWidth="1"/>
    <col min="12300" max="12300" width="5.5" style="4" bestFit="1" customWidth="1"/>
    <col min="12301" max="12305" width="4.625" style="4" bestFit="1" customWidth="1"/>
    <col min="12306" max="12306" width="3.625" style="4" bestFit="1" customWidth="1"/>
    <col min="12307" max="12307" width="4.625" style="4" bestFit="1" customWidth="1"/>
    <col min="12308" max="12308" width="20.875" style="4" customWidth="1"/>
    <col min="12309" max="12545" width="9" style="4"/>
    <col min="12546" max="12546" width="6" style="4" bestFit="1" customWidth="1"/>
    <col min="12547" max="12548" width="3.625" style="4" bestFit="1" customWidth="1"/>
    <col min="12549" max="12549" width="4.625" style="4" bestFit="1" customWidth="1"/>
    <col min="12550" max="12550" width="4.375" style="4" bestFit="1" customWidth="1"/>
    <col min="12551" max="12551" width="2.75" style="4" bestFit="1" customWidth="1"/>
    <col min="12552" max="12552" width="4.625" style="4" bestFit="1" customWidth="1"/>
    <col min="12553" max="12553" width="4.25" style="4" customWidth="1"/>
    <col min="12554" max="12555" width="4.625" style="4" bestFit="1" customWidth="1"/>
    <col min="12556" max="12556" width="5.5" style="4" bestFit="1" customWidth="1"/>
    <col min="12557" max="12561" width="4.625" style="4" bestFit="1" customWidth="1"/>
    <col min="12562" max="12562" width="3.625" style="4" bestFit="1" customWidth="1"/>
    <col min="12563" max="12563" width="4.625" style="4" bestFit="1" customWidth="1"/>
    <col min="12564" max="12564" width="20.875" style="4" customWidth="1"/>
    <col min="12565" max="12801" width="9" style="4"/>
    <col min="12802" max="12802" width="6" style="4" bestFit="1" customWidth="1"/>
    <col min="12803" max="12804" width="3.625" style="4" bestFit="1" customWidth="1"/>
    <col min="12805" max="12805" width="4.625" style="4" bestFit="1" customWidth="1"/>
    <col min="12806" max="12806" width="4.375" style="4" bestFit="1" customWidth="1"/>
    <col min="12807" max="12807" width="2.75" style="4" bestFit="1" customWidth="1"/>
    <col min="12808" max="12808" width="4.625" style="4" bestFit="1" customWidth="1"/>
    <col min="12809" max="12809" width="4.25" style="4" customWidth="1"/>
    <col min="12810" max="12811" width="4.625" style="4" bestFit="1" customWidth="1"/>
    <col min="12812" max="12812" width="5.5" style="4" bestFit="1" customWidth="1"/>
    <col min="12813" max="12817" width="4.625" style="4" bestFit="1" customWidth="1"/>
    <col min="12818" max="12818" width="3.625" style="4" bestFit="1" customWidth="1"/>
    <col min="12819" max="12819" width="4.625" style="4" bestFit="1" customWidth="1"/>
    <col min="12820" max="12820" width="20.875" style="4" customWidth="1"/>
    <col min="12821" max="13057" width="9" style="4"/>
    <col min="13058" max="13058" width="6" style="4" bestFit="1" customWidth="1"/>
    <col min="13059" max="13060" width="3.625" style="4" bestFit="1" customWidth="1"/>
    <col min="13061" max="13061" width="4.625" style="4" bestFit="1" customWidth="1"/>
    <col min="13062" max="13062" width="4.375" style="4" bestFit="1" customWidth="1"/>
    <col min="13063" max="13063" width="2.75" style="4" bestFit="1" customWidth="1"/>
    <col min="13064" max="13064" width="4.625" style="4" bestFit="1" customWidth="1"/>
    <col min="13065" max="13065" width="4.25" style="4" customWidth="1"/>
    <col min="13066" max="13067" width="4.625" style="4" bestFit="1" customWidth="1"/>
    <col min="13068" max="13068" width="5.5" style="4" bestFit="1" customWidth="1"/>
    <col min="13069" max="13073" width="4.625" style="4" bestFit="1" customWidth="1"/>
    <col min="13074" max="13074" width="3.625" style="4" bestFit="1" customWidth="1"/>
    <col min="13075" max="13075" width="4.625" style="4" bestFit="1" customWidth="1"/>
    <col min="13076" max="13076" width="20.875" style="4" customWidth="1"/>
    <col min="13077" max="13313" width="9" style="4"/>
    <col min="13314" max="13314" width="6" style="4" bestFit="1" customWidth="1"/>
    <col min="13315" max="13316" width="3.625" style="4" bestFit="1" customWidth="1"/>
    <col min="13317" max="13317" width="4.625" style="4" bestFit="1" customWidth="1"/>
    <col min="13318" max="13318" width="4.375" style="4" bestFit="1" customWidth="1"/>
    <col min="13319" max="13319" width="2.75" style="4" bestFit="1" customWidth="1"/>
    <col min="13320" max="13320" width="4.625" style="4" bestFit="1" customWidth="1"/>
    <col min="13321" max="13321" width="4.25" style="4" customWidth="1"/>
    <col min="13322" max="13323" width="4.625" style="4" bestFit="1" customWidth="1"/>
    <col min="13324" max="13324" width="5.5" style="4" bestFit="1" customWidth="1"/>
    <col min="13325" max="13329" width="4.625" style="4" bestFit="1" customWidth="1"/>
    <col min="13330" max="13330" width="3.625" style="4" bestFit="1" customWidth="1"/>
    <col min="13331" max="13331" width="4.625" style="4" bestFit="1" customWidth="1"/>
    <col min="13332" max="13332" width="20.875" style="4" customWidth="1"/>
    <col min="13333" max="13569" width="9" style="4"/>
    <col min="13570" max="13570" width="6" style="4" bestFit="1" customWidth="1"/>
    <col min="13571" max="13572" width="3.625" style="4" bestFit="1" customWidth="1"/>
    <col min="13573" max="13573" width="4.625" style="4" bestFit="1" customWidth="1"/>
    <col min="13574" max="13574" width="4.375" style="4" bestFit="1" customWidth="1"/>
    <col min="13575" max="13575" width="2.75" style="4" bestFit="1" customWidth="1"/>
    <col min="13576" max="13576" width="4.625" style="4" bestFit="1" customWidth="1"/>
    <col min="13577" max="13577" width="4.25" style="4" customWidth="1"/>
    <col min="13578" max="13579" width="4.625" style="4" bestFit="1" customWidth="1"/>
    <col min="13580" max="13580" width="5.5" style="4" bestFit="1" customWidth="1"/>
    <col min="13581" max="13585" width="4.625" style="4" bestFit="1" customWidth="1"/>
    <col min="13586" max="13586" width="3.625" style="4" bestFit="1" customWidth="1"/>
    <col min="13587" max="13587" width="4.625" style="4" bestFit="1" customWidth="1"/>
    <col min="13588" max="13588" width="20.875" style="4" customWidth="1"/>
    <col min="13589" max="13825" width="9" style="4"/>
    <col min="13826" max="13826" width="6" style="4" bestFit="1" customWidth="1"/>
    <col min="13827" max="13828" width="3.625" style="4" bestFit="1" customWidth="1"/>
    <col min="13829" max="13829" width="4.625" style="4" bestFit="1" customWidth="1"/>
    <col min="13830" max="13830" width="4.375" style="4" bestFit="1" customWidth="1"/>
    <col min="13831" max="13831" width="2.75" style="4" bestFit="1" customWidth="1"/>
    <col min="13832" max="13832" width="4.625" style="4" bestFit="1" customWidth="1"/>
    <col min="13833" max="13833" width="4.25" style="4" customWidth="1"/>
    <col min="13834" max="13835" width="4.625" style="4" bestFit="1" customWidth="1"/>
    <col min="13836" max="13836" width="5.5" style="4" bestFit="1" customWidth="1"/>
    <col min="13837" max="13841" width="4.625" style="4" bestFit="1" customWidth="1"/>
    <col min="13842" max="13842" width="3.625" style="4" bestFit="1" customWidth="1"/>
    <col min="13843" max="13843" width="4.625" style="4" bestFit="1" customWidth="1"/>
    <col min="13844" max="13844" width="20.875" style="4" customWidth="1"/>
    <col min="13845" max="14081" width="9" style="4"/>
    <col min="14082" max="14082" width="6" style="4" bestFit="1" customWidth="1"/>
    <col min="14083" max="14084" width="3.625" style="4" bestFit="1" customWidth="1"/>
    <col min="14085" max="14085" width="4.625" style="4" bestFit="1" customWidth="1"/>
    <col min="14086" max="14086" width="4.375" style="4" bestFit="1" customWidth="1"/>
    <col min="14087" max="14087" width="2.75" style="4" bestFit="1" customWidth="1"/>
    <col min="14088" max="14088" width="4.625" style="4" bestFit="1" customWidth="1"/>
    <col min="14089" max="14089" width="4.25" style="4" customWidth="1"/>
    <col min="14090" max="14091" width="4.625" style="4" bestFit="1" customWidth="1"/>
    <col min="14092" max="14092" width="5.5" style="4" bestFit="1" customWidth="1"/>
    <col min="14093" max="14097" width="4.625" style="4" bestFit="1" customWidth="1"/>
    <col min="14098" max="14098" width="3.625" style="4" bestFit="1" customWidth="1"/>
    <col min="14099" max="14099" width="4.625" style="4" bestFit="1" customWidth="1"/>
    <col min="14100" max="14100" width="20.875" style="4" customWidth="1"/>
    <col min="14101" max="14337" width="9" style="4"/>
    <col min="14338" max="14338" width="6" style="4" bestFit="1" customWidth="1"/>
    <col min="14339" max="14340" width="3.625" style="4" bestFit="1" customWidth="1"/>
    <col min="14341" max="14341" width="4.625" style="4" bestFit="1" customWidth="1"/>
    <col min="14342" max="14342" width="4.375" style="4" bestFit="1" customWidth="1"/>
    <col min="14343" max="14343" width="2.75" style="4" bestFit="1" customWidth="1"/>
    <col min="14344" max="14344" width="4.625" style="4" bestFit="1" customWidth="1"/>
    <col min="14345" max="14345" width="4.25" style="4" customWidth="1"/>
    <col min="14346" max="14347" width="4.625" style="4" bestFit="1" customWidth="1"/>
    <col min="14348" max="14348" width="5.5" style="4" bestFit="1" customWidth="1"/>
    <col min="14349" max="14353" width="4.625" style="4" bestFit="1" customWidth="1"/>
    <col min="14354" max="14354" width="3.625" style="4" bestFit="1" customWidth="1"/>
    <col min="14355" max="14355" width="4.625" style="4" bestFit="1" customWidth="1"/>
    <col min="14356" max="14356" width="20.875" style="4" customWidth="1"/>
    <col min="14357" max="14593" width="9" style="4"/>
    <col min="14594" max="14594" width="6" style="4" bestFit="1" customWidth="1"/>
    <col min="14595" max="14596" width="3.625" style="4" bestFit="1" customWidth="1"/>
    <col min="14597" max="14597" width="4.625" style="4" bestFit="1" customWidth="1"/>
    <col min="14598" max="14598" width="4.375" style="4" bestFit="1" customWidth="1"/>
    <col min="14599" max="14599" width="2.75" style="4" bestFit="1" customWidth="1"/>
    <col min="14600" max="14600" width="4.625" style="4" bestFit="1" customWidth="1"/>
    <col min="14601" max="14601" width="4.25" style="4" customWidth="1"/>
    <col min="14602" max="14603" width="4.625" style="4" bestFit="1" customWidth="1"/>
    <col min="14604" max="14604" width="5.5" style="4" bestFit="1" customWidth="1"/>
    <col min="14605" max="14609" width="4.625" style="4" bestFit="1" customWidth="1"/>
    <col min="14610" max="14610" width="3.625" style="4" bestFit="1" customWidth="1"/>
    <col min="14611" max="14611" width="4.625" style="4" bestFit="1" customWidth="1"/>
    <col min="14612" max="14612" width="20.875" style="4" customWidth="1"/>
    <col min="14613" max="14849" width="9" style="4"/>
    <col min="14850" max="14850" width="6" style="4" bestFit="1" customWidth="1"/>
    <col min="14851" max="14852" width="3.625" style="4" bestFit="1" customWidth="1"/>
    <col min="14853" max="14853" width="4.625" style="4" bestFit="1" customWidth="1"/>
    <col min="14854" max="14854" width="4.375" style="4" bestFit="1" customWidth="1"/>
    <col min="14855" max="14855" width="2.75" style="4" bestFit="1" customWidth="1"/>
    <col min="14856" max="14856" width="4.625" style="4" bestFit="1" customWidth="1"/>
    <col min="14857" max="14857" width="4.25" style="4" customWidth="1"/>
    <col min="14858" max="14859" width="4.625" style="4" bestFit="1" customWidth="1"/>
    <col min="14860" max="14860" width="5.5" style="4" bestFit="1" customWidth="1"/>
    <col min="14861" max="14865" width="4.625" style="4" bestFit="1" customWidth="1"/>
    <col min="14866" max="14866" width="3.625" style="4" bestFit="1" customWidth="1"/>
    <col min="14867" max="14867" width="4.625" style="4" bestFit="1" customWidth="1"/>
    <col min="14868" max="14868" width="20.875" style="4" customWidth="1"/>
    <col min="14869" max="15105" width="9" style="4"/>
    <col min="15106" max="15106" width="6" style="4" bestFit="1" customWidth="1"/>
    <col min="15107" max="15108" width="3.625" style="4" bestFit="1" customWidth="1"/>
    <col min="15109" max="15109" width="4.625" style="4" bestFit="1" customWidth="1"/>
    <col min="15110" max="15110" width="4.375" style="4" bestFit="1" customWidth="1"/>
    <col min="15111" max="15111" width="2.75" style="4" bestFit="1" customWidth="1"/>
    <col min="15112" max="15112" width="4.625" style="4" bestFit="1" customWidth="1"/>
    <col min="15113" max="15113" width="4.25" style="4" customWidth="1"/>
    <col min="15114" max="15115" width="4.625" style="4" bestFit="1" customWidth="1"/>
    <col min="15116" max="15116" width="5.5" style="4" bestFit="1" customWidth="1"/>
    <col min="15117" max="15121" width="4.625" style="4" bestFit="1" customWidth="1"/>
    <col min="15122" max="15122" width="3.625" style="4" bestFit="1" customWidth="1"/>
    <col min="15123" max="15123" width="4.625" style="4" bestFit="1" customWidth="1"/>
    <col min="15124" max="15124" width="20.875" style="4" customWidth="1"/>
    <col min="15125" max="15361" width="9" style="4"/>
    <col min="15362" max="15362" width="6" style="4" bestFit="1" customWidth="1"/>
    <col min="15363" max="15364" width="3.625" style="4" bestFit="1" customWidth="1"/>
    <col min="15365" max="15365" width="4.625" style="4" bestFit="1" customWidth="1"/>
    <col min="15366" max="15366" width="4.375" style="4" bestFit="1" customWidth="1"/>
    <col min="15367" max="15367" width="2.75" style="4" bestFit="1" customWidth="1"/>
    <col min="15368" max="15368" width="4.625" style="4" bestFit="1" customWidth="1"/>
    <col min="15369" max="15369" width="4.25" style="4" customWidth="1"/>
    <col min="15370" max="15371" width="4.625" style="4" bestFit="1" customWidth="1"/>
    <col min="15372" max="15372" width="5.5" style="4" bestFit="1" customWidth="1"/>
    <col min="15373" max="15377" width="4.625" style="4" bestFit="1" customWidth="1"/>
    <col min="15378" max="15378" width="3.625" style="4" bestFit="1" customWidth="1"/>
    <col min="15379" max="15379" width="4.625" style="4" bestFit="1" customWidth="1"/>
    <col min="15380" max="15380" width="20.875" style="4" customWidth="1"/>
    <col min="15381" max="15617" width="9" style="4"/>
    <col min="15618" max="15618" width="6" style="4" bestFit="1" customWidth="1"/>
    <col min="15619" max="15620" width="3.625" style="4" bestFit="1" customWidth="1"/>
    <col min="15621" max="15621" width="4.625" style="4" bestFit="1" customWidth="1"/>
    <col min="15622" max="15622" width="4.375" style="4" bestFit="1" customWidth="1"/>
    <col min="15623" max="15623" width="2.75" style="4" bestFit="1" customWidth="1"/>
    <col min="15624" max="15624" width="4.625" style="4" bestFit="1" customWidth="1"/>
    <col min="15625" max="15625" width="4.25" style="4" customWidth="1"/>
    <col min="15626" max="15627" width="4.625" style="4" bestFit="1" customWidth="1"/>
    <col min="15628" max="15628" width="5.5" style="4" bestFit="1" customWidth="1"/>
    <col min="15629" max="15633" width="4.625" style="4" bestFit="1" customWidth="1"/>
    <col min="15634" max="15634" width="3.625" style="4" bestFit="1" customWidth="1"/>
    <col min="15635" max="15635" width="4.625" style="4" bestFit="1" customWidth="1"/>
    <col min="15636" max="15636" width="20.875" style="4" customWidth="1"/>
    <col min="15637" max="15873" width="9" style="4"/>
    <col min="15874" max="15874" width="6" style="4" bestFit="1" customWidth="1"/>
    <col min="15875" max="15876" width="3.625" style="4" bestFit="1" customWidth="1"/>
    <col min="15877" max="15877" width="4.625" style="4" bestFit="1" customWidth="1"/>
    <col min="15878" max="15878" width="4.375" style="4" bestFit="1" customWidth="1"/>
    <col min="15879" max="15879" width="2.75" style="4" bestFit="1" customWidth="1"/>
    <col min="15880" max="15880" width="4.625" style="4" bestFit="1" customWidth="1"/>
    <col min="15881" max="15881" width="4.25" style="4" customWidth="1"/>
    <col min="15882" max="15883" width="4.625" style="4" bestFit="1" customWidth="1"/>
    <col min="15884" max="15884" width="5.5" style="4" bestFit="1" customWidth="1"/>
    <col min="15885" max="15889" width="4.625" style="4" bestFit="1" customWidth="1"/>
    <col min="15890" max="15890" width="3.625" style="4" bestFit="1" customWidth="1"/>
    <col min="15891" max="15891" width="4.625" style="4" bestFit="1" customWidth="1"/>
    <col min="15892" max="15892" width="20.875" style="4" customWidth="1"/>
    <col min="15893" max="16129" width="9" style="4"/>
    <col min="16130" max="16130" width="6" style="4" bestFit="1" customWidth="1"/>
    <col min="16131" max="16132" width="3.625" style="4" bestFit="1" customWidth="1"/>
    <col min="16133" max="16133" width="4.625" style="4" bestFit="1" customWidth="1"/>
    <col min="16134" max="16134" width="4.375" style="4" bestFit="1" customWidth="1"/>
    <col min="16135" max="16135" width="2.75" style="4" bestFit="1" customWidth="1"/>
    <col min="16136" max="16136" width="4.625" style="4" bestFit="1" customWidth="1"/>
    <col min="16137" max="16137" width="4.25" style="4" customWidth="1"/>
    <col min="16138" max="16139" width="4.625" style="4" bestFit="1" customWidth="1"/>
    <col min="16140" max="16140" width="5.5" style="4" bestFit="1" customWidth="1"/>
    <col min="16141" max="16145" width="4.625" style="4" bestFit="1" customWidth="1"/>
    <col min="16146" max="16146" width="3.625" style="4" bestFit="1" customWidth="1"/>
    <col min="16147" max="16147" width="4.625" style="4" bestFit="1" customWidth="1"/>
    <col min="16148" max="16148" width="20.875" style="4" customWidth="1"/>
    <col min="16149" max="16384" width="9" style="4"/>
  </cols>
  <sheetData>
    <row r="1" spans="1:21" ht="15.75">
      <c r="B1" s="2" t="s">
        <v>12</v>
      </c>
      <c r="C1" s="89" t="s">
        <v>1</v>
      </c>
      <c r="D1" s="2" t="s">
        <v>2</v>
      </c>
      <c r="E1" s="3" t="s">
        <v>3</v>
      </c>
      <c r="F1" s="3" t="s">
        <v>4</v>
      </c>
      <c r="G1" s="2" t="s">
        <v>5</v>
      </c>
      <c r="H1" s="3" t="s">
        <v>6</v>
      </c>
      <c r="I1" s="2" t="s">
        <v>7</v>
      </c>
      <c r="J1" s="3" t="s">
        <v>8</v>
      </c>
      <c r="K1" s="2" t="s">
        <v>9</v>
      </c>
      <c r="L1" s="3" t="s">
        <v>10</v>
      </c>
      <c r="M1" s="2" t="s">
        <v>11</v>
      </c>
      <c r="N1" s="2" t="s">
        <v>13</v>
      </c>
      <c r="O1" s="3" t="s">
        <v>14</v>
      </c>
      <c r="P1" s="3" t="s">
        <v>15</v>
      </c>
      <c r="Q1" s="3" t="s">
        <v>16</v>
      </c>
      <c r="R1" s="3" t="s">
        <v>17</v>
      </c>
      <c r="S1" s="3" t="s">
        <v>18</v>
      </c>
    </row>
    <row r="2" spans="1:21" ht="25.5">
      <c r="B2" s="5" t="s">
        <v>23</v>
      </c>
      <c r="C2" s="90"/>
      <c r="D2" s="5" t="s">
        <v>19</v>
      </c>
      <c r="E2" s="6" t="s">
        <v>19</v>
      </c>
      <c r="F2" s="3" t="s">
        <v>19</v>
      </c>
      <c r="G2" s="5" t="s">
        <v>19</v>
      </c>
      <c r="H2" s="6" t="s">
        <v>19</v>
      </c>
      <c r="I2" s="5" t="s">
        <v>19</v>
      </c>
      <c r="J2" s="6" t="s">
        <v>19</v>
      </c>
      <c r="K2" s="5" t="s">
        <v>20</v>
      </c>
      <c r="L2" s="6" t="s">
        <v>21</v>
      </c>
      <c r="M2" s="5" t="s">
        <v>22</v>
      </c>
      <c r="N2" s="5" t="s">
        <v>24</v>
      </c>
      <c r="O2" s="6" t="s">
        <v>22</v>
      </c>
      <c r="P2" s="6" t="s">
        <v>23</v>
      </c>
      <c r="Q2" s="6" t="s">
        <v>24</v>
      </c>
      <c r="R2" s="6" t="s">
        <v>19</v>
      </c>
      <c r="S2" s="6" t="s">
        <v>19</v>
      </c>
    </row>
    <row r="3" spans="1:21">
      <c r="A3" s="4">
        <v>1</v>
      </c>
      <c r="B3" s="9">
        <v>20</v>
      </c>
      <c r="C3" s="9">
        <v>80</v>
      </c>
      <c r="D3" s="9">
        <v>80</v>
      </c>
      <c r="E3" s="9">
        <v>46</v>
      </c>
      <c r="F3" s="9">
        <v>3.8</v>
      </c>
      <c r="G3" s="9">
        <v>5.2</v>
      </c>
      <c r="H3" s="9">
        <v>5</v>
      </c>
      <c r="I3" s="9">
        <v>10.199999999999999</v>
      </c>
      <c r="J3" s="9">
        <v>59</v>
      </c>
      <c r="K3" s="9">
        <v>7.64</v>
      </c>
      <c r="L3" s="9">
        <v>6</v>
      </c>
      <c r="M3" s="9">
        <v>80.099999999999994</v>
      </c>
      <c r="N3" s="9">
        <v>3.24</v>
      </c>
      <c r="O3" s="9">
        <v>8.49</v>
      </c>
      <c r="P3" s="9">
        <v>3.69</v>
      </c>
      <c r="Q3" s="9">
        <v>1.05</v>
      </c>
      <c r="R3" s="9">
        <v>63</v>
      </c>
      <c r="S3" s="9">
        <v>12.2</v>
      </c>
      <c r="U3" s="10" t="str">
        <f>IF(B3&gt;'BEAM-Design'!$B$12,'IPE '!A3,"")</f>
        <v/>
      </c>
    </row>
    <row r="4" spans="1:21">
      <c r="A4" s="4">
        <v>2</v>
      </c>
      <c r="B4" s="9">
        <v>34.200000000000003</v>
      </c>
      <c r="C4" s="9">
        <v>100</v>
      </c>
      <c r="D4" s="9">
        <v>100</v>
      </c>
      <c r="E4" s="9">
        <v>55</v>
      </c>
      <c r="F4" s="9">
        <v>4.0999999999999996</v>
      </c>
      <c r="G4" s="9">
        <v>5.7</v>
      </c>
      <c r="H4" s="9">
        <v>7</v>
      </c>
      <c r="I4" s="9">
        <v>12.7</v>
      </c>
      <c r="J4" s="9">
        <v>74</v>
      </c>
      <c r="K4" s="9">
        <v>10.3</v>
      </c>
      <c r="L4" s="9">
        <v>8.1</v>
      </c>
      <c r="M4" s="9">
        <v>171</v>
      </c>
      <c r="N4" s="9">
        <v>4.07</v>
      </c>
      <c r="O4" s="9">
        <v>15.9</v>
      </c>
      <c r="P4" s="9">
        <v>5.79</v>
      </c>
      <c r="Q4" s="9">
        <v>1.24</v>
      </c>
      <c r="R4" s="9">
        <v>79</v>
      </c>
      <c r="S4" s="9">
        <v>14.6</v>
      </c>
      <c r="U4" s="10" t="str">
        <f>IF(B4&gt;'BEAM-Design'!$B$12,'IPE '!A4,"")</f>
        <v/>
      </c>
    </row>
    <row r="5" spans="1:21">
      <c r="A5" s="4">
        <v>3</v>
      </c>
      <c r="B5" s="9">
        <v>53</v>
      </c>
      <c r="C5" s="9">
        <v>120</v>
      </c>
      <c r="D5" s="9">
        <v>120</v>
      </c>
      <c r="E5" s="9">
        <v>64</v>
      </c>
      <c r="F5" s="9">
        <v>4.4000000000000004</v>
      </c>
      <c r="G5" s="9">
        <v>6.3</v>
      </c>
      <c r="H5" s="9">
        <v>7</v>
      </c>
      <c r="I5" s="9">
        <v>13.3</v>
      </c>
      <c r="J5" s="9">
        <v>93</v>
      </c>
      <c r="K5" s="9">
        <v>13.2</v>
      </c>
      <c r="L5" s="9">
        <v>10.4</v>
      </c>
      <c r="M5" s="9">
        <v>318</v>
      </c>
      <c r="N5" s="9">
        <v>4.9000000000000004</v>
      </c>
      <c r="O5" s="9">
        <v>27.7</v>
      </c>
      <c r="P5" s="9">
        <v>8.65</v>
      </c>
      <c r="Q5" s="9">
        <v>1.45</v>
      </c>
      <c r="R5" s="9">
        <v>96</v>
      </c>
      <c r="S5" s="9">
        <v>16.899999999999999</v>
      </c>
      <c r="U5" s="10" t="str">
        <f>IF(B5&gt;'BEAM-Design'!$B$12,'IPE '!A5,"")</f>
        <v/>
      </c>
    </row>
    <row r="6" spans="1:21">
      <c r="A6" s="4">
        <v>4</v>
      </c>
      <c r="B6" s="9">
        <v>77.3</v>
      </c>
      <c r="C6" s="9">
        <v>140</v>
      </c>
      <c r="D6" s="9">
        <v>140</v>
      </c>
      <c r="E6" s="9">
        <v>73</v>
      </c>
      <c r="F6" s="9">
        <v>4.7</v>
      </c>
      <c r="G6" s="9">
        <v>6.9</v>
      </c>
      <c r="H6" s="9">
        <v>7</v>
      </c>
      <c r="I6" s="9">
        <v>13.9</v>
      </c>
      <c r="J6" s="9">
        <v>112</v>
      </c>
      <c r="K6" s="9">
        <v>16.399999999999999</v>
      </c>
      <c r="L6" s="9">
        <v>12.9</v>
      </c>
      <c r="M6" s="9">
        <v>541</v>
      </c>
      <c r="N6" s="9">
        <v>5.74</v>
      </c>
      <c r="O6" s="9">
        <v>44.9</v>
      </c>
      <c r="P6" s="9">
        <v>12.3</v>
      </c>
      <c r="Q6" s="9">
        <v>1.65</v>
      </c>
      <c r="R6" s="9">
        <v>112</v>
      </c>
      <c r="S6" s="9">
        <v>19.3</v>
      </c>
      <c r="U6" s="10" t="str">
        <f>IF(B6&gt;'BEAM-Design'!$B$12,'IPE '!A6,"")</f>
        <v/>
      </c>
    </row>
    <row r="7" spans="1:21">
      <c r="A7" s="4">
        <v>5</v>
      </c>
      <c r="B7" s="9">
        <v>109</v>
      </c>
      <c r="C7" s="9">
        <v>160</v>
      </c>
      <c r="D7" s="9">
        <v>160</v>
      </c>
      <c r="E7" s="9">
        <v>82</v>
      </c>
      <c r="F7" s="9">
        <v>5</v>
      </c>
      <c r="G7" s="9">
        <v>7.4</v>
      </c>
      <c r="H7" s="9">
        <v>9</v>
      </c>
      <c r="I7" s="9">
        <v>16.399999999999999</v>
      </c>
      <c r="J7" s="9">
        <v>127</v>
      </c>
      <c r="K7" s="9">
        <v>20.100000000000001</v>
      </c>
      <c r="L7" s="9">
        <v>15.8</v>
      </c>
      <c r="M7" s="9">
        <v>869</v>
      </c>
      <c r="N7" s="9">
        <v>6.58</v>
      </c>
      <c r="O7" s="9">
        <v>68.3</v>
      </c>
      <c r="P7" s="9">
        <v>16.7</v>
      </c>
      <c r="Q7" s="9">
        <v>1.84</v>
      </c>
      <c r="R7" s="9">
        <v>129</v>
      </c>
      <c r="S7" s="9">
        <v>21.7</v>
      </c>
      <c r="U7" s="10" t="str">
        <f>IF(B7&gt;'BEAM-Design'!$B$12,'IPE '!A7,"")</f>
        <v/>
      </c>
    </row>
    <row r="8" spans="1:21">
      <c r="A8" s="4">
        <v>6</v>
      </c>
      <c r="B8" s="9">
        <v>146</v>
      </c>
      <c r="C8" s="9">
        <v>180</v>
      </c>
      <c r="D8" s="9">
        <v>180</v>
      </c>
      <c r="E8" s="9">
        <v>91</v>
      </c>
      <c r="F8" s="9">
        <v>5.3</v>
      </c>
      <c r="G8" s="9">
        <v>8</v>
      </c>
      <c r="H8" s="9">
        <v>9</v>
      </c>
      <c r="I8" s="9">
        <v>17</v>
      </c>
      <c r="J8" s="9">
        <v>146</v>
      </c>
      <c r="K8" s="9">
        <v>23.9</v>
      </c>
      <c r="L8" s="9">
        <v>18.8</v>
      </c>
      <c r="M8" s="9">
        <v>1320</v>
      </c>
      <c r="N8" s="9">
        <v>7.42</v>
      </c>
      <c r="O8" s="9">
        <v>101</v>
      </c>
      <c r="P8" s="9">
        <v>22.2</v>
      </c>
      <c r="Q8" s="9">
        <v>2.06</v>
      </c>
      <c r="R8" s="9">
        <v>145</v>
      </c>
      <c r="S8" s="9">
        <v>24</v>
      </c>
      <c r="U8" s="10" t="str">
        <f>IF(B8&gt;'BEAM-Design'!$B$12,'IPE '!A8,"")</f>
        <v/>
      </c>
    </row>
    <row r="9" spans="1:21">
      <c r="A9" s="4">
        <v>7</v>
      </c>
      <c r="B9" s="9">
        <v>194</v>
      </c>
      <c r="C9" s="9">
        <v>200</v>
      </c>
      <c r="D9" s="9">
        <v>200</v>
      </c>
      <c r="E9" s="9">
        <v>100</v>
      </c>
      <c r="F9" s="9">
        <v>5.6</v>
      </c>
      <c r="G9" s="9">
        <v>8.5</v>
      </c>
      <c r="H9" s="9">
        <v>12</v>
      </c>
      <c r="I9" s="9">
        <v>20.5</v>
      </c>
      <c r="J9" s="9">
        <v>159</v>
      </c>
      <c r="K9" s="9">
        <v>28.5</v>
      </c>
      <c r="L9" s="9">
        <v>22.4</v>
      </c>
      <c r="M9" s="9">
        <v>1940</v>
      </c>
      <c r="N9" s="9">
        <v>8.26</v>
      </c>
      <c r="O9" s="9">
        <v>142</v>
      </c>
      <c r="P9" s="9">
        <v>28.5</v>
      </c>
      <c r="Q9" s="9">
        <v>2.2400000000000002</v>
      </c>
      <c r="R9" s="9">
        <v>162</v>
      </c>
      <c r="S9" s="9">
        <v>26.4</v>
      </c>
      <c r="U9" s="10" t="str">
        <f>IF(B9&gt;'BEAM-Design'!$B$12,'IPE '!A9,"")</f>
        <v/>
      </c>
    </row>
    <row r="10" spans="1:21">
      <c r="A10" s="4">
        <v>8</v>
      </c>
      <c r="B10" s="9">
        <v>252</v>
      </c>
      <c r="C10" s="9">
        <v>220</v>
      </c>
      <c r="D10" s="9">
        <v>220</v>
      </c>
      <c r="E10" s="9">
        <v>110</v>
      </c>
      <c r="F10" s="9">
        <v>5.9</v>
      </c>
      <c r="G10" s="9">
        <v>9.1999999999999993</v>
      </c>
      <c r="H10" s="9">
        <v>12</v>
      </c>
      <c r="I10" s="9">
        <v>21.2</v>
      </c>
      <c r="J10" s="9">
        <v>177</v>
      </c>
      <c r="K10" s="9">
        <v>33.4</v>
      </c>
      <c r="L10" s="9">
        <v>26.2</v>
      </c>
      <c r="M10" s="9">
        <v>2770</v>
      </c>
      <c r="N10" s="9">
        <v>9.11</v>
      </c>
      <c r="O10" s="9">
        <v>205</v>
      </c>
      <c r="P10" s="9">
        <v>37.299999999999997</v>
      </c>
      <c r="Q10" s="9">
        <v>2.48</v>
      </c>
      <c r="R10" s="9">
        <v>179</v>
      </c>
      <c r="S10" s="9">
        <v>29.1</v>
      </c>
      <c r="U10" s="10" t="str">
        <f>IF(B10&gt;'BEAM-Design'!$B$12,'IPE '!A10,"")</f>
        <v/>
      </c>
    </row>
    <row r="11" spans="1:21">
      <c r="A11" s="4">
        <v>9</v>
      </c>
      <c r="B11" s="9">
        <v>324</v>
      </c>
      <c r="C11" s="9">
        <v>240</v>
      </c>
      <c r="D11" s="9">
        <v>240</v>
      </c>
      <c r="E11" s="9">
        <v>120</v>
      </c>
      <c r="F11" s="9">
        <v>6.2</v>
      </c>
      <c r="G11" s="9">
        <v>9.8000000000000007</v>
      </c>
      <c r="H11" s="9">
        <v>15</v>
      </c>
      <c r="I11" s="9">
        <v>24.8</v>
      </c>
      <c r="J11" s="9">
        <v>190</v>
      </c>
      <c r="K11" s="9">
        <v>39.1</v>
      </c>
      <c r="L11" s="9">
        <v>30.7</v>
      </c>
      <c r="M11" s="9">
        <v>3890</v>
      </c>
      <c r="N11" s="9">
        <v>9.9700000000000006</v>
      </c>
      <c r="O11" s="9">
        <v>284</v>
      </c>
      <c r="P11" s="9">
        <v>47.3</v>
      </c>
      <c r="Q11" s="9">
        <v>2.6</v>
      </c>
      <c r="R11" s="9">
        <v>196</v>
      </c>
      <c r="S11" s="9">
        <v>31.8</v>
      </c>
      <c r="U11" s="10" t="str">
        <f>IF(B11&gt;'BEAM-Design'!$B$12,'IPE '!A11,"")</f>
        <v/>
      </c>
    </row>
    <row r="12" spans="1:21">
      <c r="A12" s="4">
        <v>10</v>
      </c>
      <c r="B12" s="9">
        <v>429</v>
      </c>
      <c r="C12" s="9">
        <v>270</v>
      </c>
      <c r="D12" s="9">
        <v>270</v>
      </c>
      <c r="E12" s="9">
        <v>135</v>
      </c>
      <c r="F12" s="9">
        <v>6.6</v>
      </c>
      <c r="G12" s="9">
        <v>10.199999999999999</v>
      </c>
      <c r="H12" s="9">
        <v>15</v>
      </c>
      <c r="I12" s="9">
        <v>25.2</v>
      </c>
      <c r="J12" s="9">
        <v>219</v>
      </c>
      <c r="K12" s="9">
        <v>45.9</v>
      </c>
      <c r="L12" s="9">
        <v>36.1</v>
      </c>
      <c r="M12" s="9">
        <v>5790</v>
      </c>
      <c r="N12" s="9">
        <v>11.2</v>
      </c>
      <c r="O12" s="9">
        <v>420</v>
      </c>
      <c r="P12" s="9">
        <v>62.2</v>
      </c>
      <c r="Q12" s="9">
        <v>3.02</v>
      </c>
      <c r="R12" s="9">
        <v>220</v>
      </c>
      <c r="S12" s="9">
        <v>35.6</v>
      </c>
      <c r="U12" s="10" t="str">
        <f>IF(B12&gt;'BEAM-Design'!$B$12,'IPE '!A12,"")</f>
        <v/>
      </c>
    </row>
    <row r="13" spans="1:21">
      <c r="A13" s="4">
        <v>11</v>
      </c>
      <c r="B13" s="9">
        <v>557</v>
      </c>
      <c r="C13" s="9">
        <v>300</v>
      </c>
      <c r="D13" s="9">
        <v>300</v>
      </c>
      <c r="E13" s="9">
        <v>150</v>
      </c>
      <c r="F13" s="9">
        <v>7.1</v>
      </c>
      <c r="G13" s="9">
        <v>10.7</v>
      </c>
      <c r="H13" s="9">
        <v>15</v>
      </c>
      <c r="I13" s="9">
        <v>25.7</v>
      </c>
      <c r="J13" s="9">
        <v>248</v>
      </c>
      <c r="K13" s="9">
        <v>53.8</v>
      </c>
      <c r="L13" s="9">
        <v>42.2</v>
      </c>
      <c r="M13" s="9">
        <v>8360</v>
      </c>
      <c r="N13" s="9">
        <v>12.5</v>
      </c>
      <c r="O13" s="9">
        <v>604</v>
      </c>
      <c r="P13" s="9">
        <v>80.5</v>
      </c>
      <c r="Q13" s="9">
        <v>3.35</v>
      </c>
      <c r="R13" s="9">
        <v>245</v>
      </c>
      <c r="S13" s="9">
        <v>39.5</v>
      </c>
      <c r="U13" s="10" t="str">
        <f>IF(B13&gt;'BEAM-Design'!$B$12,'IPE '!A13,"")</f>
        <v/>
      </c>
    </row>
    <row r="14" spans="1:21">
      <c r="A14" s="4">
        <v>12</v>
      </c>
      <c r="B14" s="9">
        <v>713</v>
      </c>
      <c r="C14" s="9">
        <v>330</v>
      </c>
      <c r="D14" s="9">
        <v>330</v>
      </c>
      <c r="E14" s="9">
        <v>160</v>
      </c>
      <c r="F14" s="9">
        <v>7.5</v>
      </c>
      <c r="G14" s="9">
        <v>11.5</v>
      </c>
      <c r="H14" s="9">
        <v>18</v>
      </c>
      <c r="I14" s="9">
        <v>29.5</v>
      </c>
      <c r="J14" s="9">
        <v>271</v>
      </c>
      <c r="K14" s="9">
        <v>62.6</v>
      </c>
      <c r="L14" s="9">
        <v>49.1</v>
      </c>
      <c r="M14" s="9">
        <v>11770</v>
      </c>
      <c r="N14" s="9">
        <v>13.7</v>
      </c>
      <c r="O14" s="9">
        <v>788</v>
      </c>
      <c r="P14" s="9">
        <v>98.5</v>
      </c>
      <c r="Q14" s="9">
        <v>3.55</v>
      </c>
      <c r="R14" s="9">
        <v>270</v>
      </c>
      <c r="S14" s="9">
        <v>42.1</v>
      </c>
      <c r="U14" s="10" t="str">
        <f>IF(B14&gt;'BEAM-Design'!$B$12,'IPE '!A14,"")</f>
        <v/>
      </c>
    </row>
    <row r="15" spans="1:21">
      <c r="A15" s="4">
        <v>13</v>
      </c>
      <c r="B15" s="9">
        <v>904</v>
      </c>
      <c r="C15" s="9">
        <v>360</v>
      </c>
      <c r="D15" s="9">
        <v>360</v>
      </c>
      <c r="E15" s="9">
        <v>170</v>
      </c>
      <c r="F15" s="9">
        <v>8</v>
      </c>
      <c r="G15" s="9">
        <v>12.7</v>
      </c>
      <c r="H15" s="9">
        <v>18</v>
      </c>
      <c r="I15" s="9">
        <v>30.7</v>
      </c>
      <c r="J15" s="9">
        <v>298</v>
      </c>
      <c r="K15" s="9">
        <v>72.7</v>
      </c>
      <c r="L15" s="9">
        <v>57.1</v>
      </c>
      <c r="M15" s="9">
        <v>16270</v>
      </c>
      <c r="N15" s="9">
        <v>15</v>
      </c>
      <c r="O15" s="9">
        <v>1040</v>
      </c>
      <c r="P15" s="9">
        <v>123</v>
      </c>
      <c r="Q15" s="9">
        <v>3.79</v>
      </c>
      <c r="R15" s="9">
        <v>294</v>
      </c>
      <c r="S15" s="9">
        <v>44.7</v>
      </c>
      <c r="U15" s="10">
        <f>IF(B15&gt;'BEAM-Design'!$B$12,'IPE '!A15,"")</f>
        <v>13</v>
      </c>
    </row>
    <row r="16" spans="1:21">
      <c r="A16" s="4">
        <v>14</v>
      </c>
      <c r="B16" s="9">
        <v>1160</v>
      </c>
      <c r="C16" s="9">
        <v>400</v>
      </c>
      <c r="D16" s="9">
        <v>400</v>
      </c>
      <c r="E16" s="9">
        <v>180</v>
      </c>
      <c r="F16" s="9">
        <v>8.6</v>
      </c>
      <c r="G16" s="9">
        <v>13.5</v>
      </c>
      <c r="H16" s="9">
        <v>21</v>
      </c>
      <c r="I16" s="9">
        <v>34.5</v>
      </c>
      <c r="J16" s="9">
        <v>331</v>
      </c>
      <c r="K16" s="9">
        <v>84.5</v>
      </c>
      <c r="L16" s="9">
        <v>66.3</v>
      </c>
      <c r="M16" s="9">
        <v>23130</v>
      </c>
      <c r="N16" s="9">
        <v>16.5</v>
      </c>
      <c r="O16" s="9">
        <v>1320</v>
      </c>
      <c r="P16" s="9">
        <v>146</v>
      </c>
      <c r="Q16" s="9">
        <v>3.95</v>
      </c>
      <c r="R16" s="9">
        <v>326</v>
      </c>
      <c r="S16" s="9">
        <v>47.1</v>
      </c>
      <c r="U16" s="10">
        <f>IF(B16&gt;'BEAM-Design'!$B$12,'IPE '!A16,"")</f>
        <v>14</v>
      </c>
    </row>
    <row r="17" spans="1:21">
      <c r="A17" s="4">
        <v>15</v>
      </c>
      <c r="B17" s="9">
        <v>1500</v>
      </c>
      <c r="C17" s="9">
        <v>450</v>
      </c>
      <c r="D17" s="9">
        <v>450</v>
      </c>
      <c r="E17" s="9">
        <v>190</v>
      </c>
      <c r="F17" s="9">
        <v>9.4</v>
      </c>
      <c r="G17" s="9">
        <v>14.6</v>
      </c>
      <c r="H17" s="9">
        <v>21</v>
      </c>
      <c r="I17" s="9">
        <v>35.6</v>
      </c>
      <c r="J17" s="9">
        <v>378</v>
      </c>
      <c r="K17" s="9">
        <v>98.8</v>
      </c>
      <c r="L17" s="9">
        <v>77.599999999999994</v>
      </c>
      <c r="M17" s="9">
        <v>33740</v>
      </c>
      <c r="N17" s="9">
        <v>18.5</v>
      </c>
      <c r="O17" s="9">
        <v>1680</v>
      </c>
      <c r="P17" s="9">
        <v>176</v>
      </c>
      <c r="Q17" s="9">
        <v>4.12</v>
      </c>
      <c r="R17" s="9">
        <v>365</v>
      </c>
      <c r="S17" s="9">
        <v>49.4</v>
      </c>
      <c r="U17" s="10">
        <f>IF(B17&gt;'BEAM-Design'!$B$12,'IPE '!A17,"")</f>
        <v>15</v>
      </c>
    </row>
    <row r="18" spans="1:21">
      <c r="A18" s="4">
        <v>16</v>
      </c>
      <c r="B18" s="9">
        <v>1930</v>
      </c>
      <c r="C18" s="9">
        <v>500</v>
      </c>
      <c r="D18" s="9">
        <v>500</v>
      </c>
      <c r="E18" s="9">
        <v>200</v>
      </c>
      <c r="F18" s="9">
        <v>10.199999999999999</v>
      </c>
      <c r="G18" s="9">
        <v>16</v>
      </c>
      <c r="H18" s="9">
        <v>21</v>
      </c>
      <c r="I18" s="9">
        <v>37</v>
      </c>
      <c r="J18" s="9">
        <v>426</v>
      </c>
      <c r="K18" s="9">
        <v>116</v>
      </c>
      <c r="L18" s="9">
        <v>90.7</v>
      </c>
      <c r="M18" s="9">
        <v>48200</v>
      </c>
      <c r="N18" s="9">
        <v>20.399999999999999</v>
      </c>
      <c r="O18" s="9">
        <v>2140</v>
      </c>
      <c r="P18" s="9">
        <v>214</v>
      </c>
      <c r="Q18" s="9">
        <v>4.3099999999999996</v>
      </c>
      <c r="R18" s="9">
        <v>404</v>
      </c>
      <c r="S18" s="9">
        <v>51.8</v>
      </c>
      <c r="U18" s="10">
        <f>IF(B18&gt;'BEAM-Design'!$B$12,'IPE '!A18,"")</f>
        <v>16</v>
      </c>
    </row>
    <row r="19" spans="1:21">
      <c r="A19" s="4">
        <v>17</v>
      </c>
      <c r="B19" s="9">
        <v>2440</v>
      </c>
      <c r="C19" s="9">
        <v>550</v>
      </c>
      <c r="D19" s="9">
        <v>550</v>
      </c>
      <c r="E19" s="9">
        <v>210</v>
      </c>
      <c r="F19" s="9">
        <v>11.1</v>
      </c>
      <c r="G19" s="9">
        <v>17.2</v>
      </c>
      <c r="H19" s="9">
        <v>24</v>
      </c>
      <c r="I19" s="9">
        <v>41.2</v>
      </c>
      <c r="J19" s="9">
        <v>467</v>
      </c>
      <c r="K19" s="9">
        <v>134</v>
      </c>
      <c r="L19" s="9">
        <v>106</v>
      </c>
      <c r="M19" s="9">
        <v>67120</v>
      </c>
      <c r="N19" s="9">
        <v>22.3</v>
      </c>
      <c r="O19" s="9">
        <v>2670</v>
      </c>
      <c r="P19" s="9">
        <v>254</v>
      </c>
      <c r="Q19" s="9">
        <v>4.45</v>
      </c>
      <c r="R19" s="9">
        <v>442</v>
      </c>
      <c r="S19" s="9">
        <v>54</v>
      </c>
      <c r="U19" s="10">
        <f>IF(B19&gt;'BEAM-Design'!$B$12,'IPE '!A19,"")</f>
        <v>17</v>
      </c>
    </row>
    <row r="20" spans="1:21">
      <c r="A20" s="4">
        <v>18</v>
      </c>
      <c r="B20" s="9">
        <v>3070</v>
      </c>
      <c r="C20" s="9">
        <v>600</v>
      </c>
      <c r="D20" s="9">
        <v>600</v>
      </c>
      <c r="E20" s="9">
        <v>220</v>
      </c>
      <c r="F20" s="9">
        <v>12</v>
      </c>
      <c r="G20" s="9">
        <v>19</v>
      </c>
      <c r="H20" s="9">
        <v>24</v>
      </c>
      <c r="I20" s="9">
        <v>43</v>
      </c>
      <c r="J20" s="9">
        <v>514</v>
      </c>
      <c r="K20" s="9">
        <v>156</v>
      </c>
      <c r="L20" s="9">
        <v>122</v>
      </c>
      <c r="M20" s="9">
        <v>92080</v>
      </c>
      <c r="N20" s="9">
        <v>24.3</v>
      </c>
      <c r="O20" s="9">
        <v>3390</v>
      </c>
      <c r="P20" s="9">
        <v>308</v>
      </c>
      <c r="Q20" s="9">
        <v>4.66</v>
      </c>
      <c r="R20" s="9">
        <v>481</v>
      </c>
      <c r="S20" s="9">
        <v>56.5</v>
      </c>
      <c r="U20" s="10">
        <f>IF(B20&gt;'BEAM-Design'!$B$12,'IPE '!A20,"")</f>
        <v>18</v>
      </c>
    </row>
  </sheetData>
  <mergeCells count="1">
    <mergeCell ref="C1:C2"/>
  </mergeCells>
  <dataValidations count="1">
    <dataValidation type="list" allowBlank="1" showInputMessage="1" showErrorMessage="1" sqref="C65537 IX65537 ST65537 ACP65537 AML65537 AWH65537 BGD65537 BPZ65537 BZV65537 CJR65537 CTN65537 DDJ65537 DNF65537 DXB65537 EGX65537 EQT65537 FAP65537 FKL65537 FUH65537 GED65537 GNZ65537 GXV65537 HHR65537 HRN65537 IBJ65537 ILF65537 IVB65537 JEX65537 JOT65537 JYP65537 KIL65537 KSH65537 LCD65537 LLZ65537 LVV65537 MFR65537 MPN65537 MZJ65537 NJF65537 NTB65537 OCX65537 OMT65537 OWP65537 PGL65537 PQH65537 QAD65537 QJZ65537 QTV65537 RDR65537 RNN65537 RXJ65537 SHF65537 SRB65537 TAX65537 TKT65537 TUP65537 UEL65537 UOH65537 UYD65537 VHZ65537 VRV65537 WBR65537 WLN65537 WVJ65537 C131073 IX131073 ST131073 ACP131073 AML131073 AWH131073 BGD131073 BPZ131073 BZV131073 CJR131073 CTN131073 DDJ131073 DNF131073 DXB131073 EGX131073 EQT131073 FAP131073 FKL131073 FUH131073 GED131073 GNZ131073 GXV131073 HHR131073 HRN131073 IBJ131073 ILF131073 IVB131073 JEX131073 JOT131073 JYP131073 KIL131073 KSH131073 LCD131073 LLZ131073 LVV131073 MFR131073 MPN131073 MZJ131073 NJF131073 NTB131073 OCX131073 OMT131073 OWP131073 PGL131073 PQH131073 QAD131073 QJZ131073 QTV131073 RDR131073 RNN131073 RXJ131073 SHF131073 SRB131073 TAX131073 TKT131073 TUP131073 UEL131073 UOH131073 UYD131073 VHZ131073 VRV131073 WBR131073 WLN131073 WVJ131073 C196609 IX196609 ST196609 ACP196609 AML196609 AWH196609 BGD196609 BPZ196609 BZV196609 CJR196609 CTN196609 DDJ196609 DNF196609 DXB196609 EGX196609 EQT196609 FAP196609 FKL196609 FUH196609 GED196609 GNZ196609 GXV196609 HHR196609 HRN196609 IBJ196609 ILF196609 IVB196609 JEX196609 JOT196609 JYP196609 KIL196609 KSH196609 LCD196609 LLZ196609 LVV196609 MFR196609 MPN196609 MZJ196609 NJF196609 NTB196609 OCX196609 OMT196609 OWP196609 PGL196609 PQH196609 QAD196609 QJZ196609 QTV196609 RDR196609 RNN196609 RXJ196609 SHF196609 SRB196609 TAX196609 TKT196609 TUP196609 UEL196609 UOH196609 UYD196609 VHZ196609 VRV196609 WBR196609 WLN196609 WVJ196609 C262145 IX262145 ST262145 ACP262145 AML262145 AWH262145 BGD262145 BPZ262145 BZV262145 CJR262145 CTN262145 DDJ262145 DNF262145 DXB262145 EGX262145 EQT262145 FAP262145 FKL262145 FUH262145 GED262145 GNZ262145 GXV262145 HHR262145 HRN262145 IBJ262145 ILF262145 IVB262145 JEX262145 JOT262145 JYP262145 KIL262145 KSH262145 LCD262145 LLZ262145 LVV262145 MFR262145 MPN262145 MZJ262145 NJF262145 NTB262145 OCX262145 OMT262145 OWP262145 PGL262145 PQH262145 QAD262145 QJZ262145 QTV262145 RDR262145 RNN262145 RXJ262145 SHF262145 SRB262145 TAX262145 TKT262145 TUP262145 UEL262145 UOH262145 UYD262145 VHZ262145 VRV262145 WBR262145 WLN262145 WVJ262145 C327681 IX327681 ST327681 ACP327681 AML327681 AWH327681 BGD327681 BPZ327681 BZV327681 CJR327681 CTN327681 DDJ327681 DNF327681 DXB327681 EGX327681 EQT327681 FAP327681 FKL327681 FUH327681 GED327681 GNZ327681 GXV327681 HHR327681 HRN327681 IBJ327681 ILF327681 IVB327681 JEX327681 JOT327681 JYP327681 KIL327681 KSH327681 LCD327681 LLZ327681 LVV327681 MFR327681 MPN327681 MZJ327681 NJF327681 NTB327681 OCX327681 OMT327681 OWP327681 PGL327681 PQH327681 QAD327681 QJZ327681 QTV327681 RDR327681 RNN327681 RXJ327681 SHF327681 SRB327681 TAX327681 TKT327681 TUP327681 UEL327681 UOH327681 UYD327681 VHZ327681 VRV327681 WBR327681 WLN327681 WVJ327681 C393217 IX393217 ST393217 ACP393217 AML393217 AWH393217 BGD393217 BPZ393217 BZV393217 CJR393217 CTN393217 DDJ393217 DNF393217 DXB393217 EGX393217 EQT393217 FAP393217 FKL393217 FUH393217 GED393217 GNZ393217 GXV393217 HHR393217 HRN393217 IBJ393217 ILF393217 IVB393217 JEX393217 JOT393217 JYP393217 KIL393217 KSH393217 LCD393217 LLZ393217 LVV393217 MFR393217 MPN393217 MZJ393217 NJF393217 NTB393217 OCX393217 OMT393217 OWP393217 PGL393217 PQH393217 QAD393217 QJZ393217 QTV393217 RDR393217 RNN393217 RXJ393217 SHF393217 SRB393217 TAX393217 TKT393217 TUP393217 UEL393217 UOH393217 UYD393217 VHZ393217 VRV393217 WBR393217 WLN393217 WVJ393217 C458753 IX458753 ST458753 ACP458753 AML458753 AWH458753 BGD458753 BPZ458753 BZV458753 CJR458753 CTN458753 DDJ458753 DNF458753 DXB458753 EGX458753 EQT458753 FAP458753 FKL458753 FUH458753 GED458753 GNZ458753 GXV458753 HHR458753 HRN458753 IBJ458753 ILF458753 IVB458753 JEX458753 JOT458753 JYP458753 KIL458753 KSH458753 LCD458753 LLZ458753 LVV458753 MFR458753 MPN458753 MZJ458753 NJF458753 NTB458753 OCX458753 OMT458753 OWP458753 PGL458753 PQH458753 QAD458753 QJZ458753 QTV458753 RDR458753 RNN458753 RXJ458753 SHF458753 SRB458753 TAX458753 TKT458753 TUP458753 UEL458753 UOH458753 UYD458753 VHZ458753 VRV458753 WBR458753 WLN458753 WVJ458753 C524289 IX524289 ST524289 ACP524289 AML524289 AWH524289 BGD524289 BPZ524289 BZV524289 CJR524289 CTN524289 DDJ524289 DNF524289 DXB524289 EGX524289 EQT524289 FAP524289 FKL524289 FUH524289 GED524289 GNZ524289 GXV524289 HHR524289 HRN524289 IBJ524289 ILF524289 IVB524289 JEX524289 JOT524289 JYP524289 KIL524289 KSH524289 LCD524289 LLZ524289 LVV524289 MFR524289 MPN524289 MZJ524289 NJF524289 NTB524289 OCX524289 OMT524289 OWP524289 PGL524289 PQH524289 QAD524289 QJZ524289 QTV524289 RDR524289 RNN524289 RXJ524289 SHF524289 SRB524289 TAX524289 TKT524289 TUP524289 UEL524289 UOH524289 UYD524289 VHZ524289 VRV524289 WBR524289 WLN524289 WVJ524289 C589825 IX589825 ST589825 ACP589825 AML589825 AWH589825 BGD589825 BPZ589825 BZV589825 CJR589825 CTN589825 DDJ589825 DNF589825 DXB589825 EGX589825 EQT589825 FAP589825 FKL589825 FUH589825 GED589825 GNZ589825 GXV589825 HHR589825 HRN589825 IBJ589825 ILF589825 IVB589825 JEX589825 JOT589825 JYP589825 KIL589825 KSH589825 LCD589825 LLZ589825 LVV589825 MFR589825 MPN589825 MZJ589825 NJF589825 NTB589825 OCX589825 OMT589825 OWP589825 PGL589825 PQH589825 QAD589825 QJZ589825 QTV589825 RDR589825 RNN589825 RXJ589825 SHF589825 SRB589825 TAX589825 TKT589825 TUP589825 UEL589825 UOH589825 UYD589825 VHZ589825 VRV589825 WBR589825 WLN589825 WVJ589825 C655361 IX655361 ST655361 ACP655361 AML655361 AWH655361 BGD655361 BPZ655361 BZV655361 CJR655361 CTN655361 DDJ655361 DNF655361 DXB655361 EGX655361 EQT655361 FAP655361 FKL655361 FUH655361 GED655361 GNZ655361 GXV655361 HHR655361 HRN655361 IBJ655361 ILF655361 IVB655361 JEX655361 JOT655361 JYP655361 KIL655361 KSH655361 LCD655361 LLZ655361 LVV655361 MFR655361 MPN655361 MZJ655361 NJF655361 NTB655361 OCX655361 OMT655361 OWP655361 PGL655361 PQH655361 QAD655361 QJZ655361 QTV655361 RDR655361 RNN655361 RXJ655361 SHF655361 SRB655361 TAX655361 TKT655361 TUP655361 UEL655361 UOH655361 UYD655361 VHZ655361 VRV655361 WBR655361 WLN655361 WVJ655361 C720897 IX720897 ST720897 ACP720897 AML720897 AWH720897 BGD720897 BPZ720897 BZV720897 CJR720897 CTN720897 DDJ720897 DNF720897 DXB720897 EGX720897 EQT720897 FAP720897 FKL720897 FUH720897 GED720897 GNZ720897 GXV720897 HHR720897 HRN720897 IBJ720897 ILF720897 IVB720897 JEX720897 JOT720897 JYP720897 KIL720897 KSH720897 LCD720897 LLZ720897 LVV720897 MFR720897 MPN720897 MZJ720897 NJF720897 NTB720897 OCX720897 OMT720897 OWP720897 PGL720897 PQH720897 QAD720897 QJZ720897 QTV720897 RDR720897 RNN720897 RXJ720897 SHF720897 SRB720897 TAX720897 TKT720897 TUP720897 UEL720897 UOH720897 UYD720897 VHZ720897 VRV720897 WBR720897 WLN720897 WVJ720897 C786433 IX786433 ST786433 ACP786433 AML786433 AWH786433 BGD786433 BPZ786433 BZV786433 CJR786433 CTN786433 DDJ786433 DNF786433 DXB786433 EGX786433 EQT786433 FAP786433 FKL786433 FUH786433 GED786433 GNZ786433 GXV786433 HHR786433 HRN786433 IBJ786433 ILF786433 IVB786433 JEX786433 JOT786433 JYP786433 KIL786433 KSH786433 LCD786433 LLZ786433 LVV786433 MFR786433 MPN786433 MZJ786433 NJF786433 NTB786433 OCX786433 OMT786433 OWP786433 PGL786433 PQH786433 QAD786433 QJZ786433 QTV786433 RDR786433 RNN786433 RXJ786433 SHF786433 SRB786433 TAX786433 TKT786433 TUP786433 UEL786433 UOH786433 UYD786433 VHZ786433 VRV786433 WBR786433 WLN786433 WVJ786433 C851969 IX851969 ST851969 ACP851969 AML851969 AWH851969 BGD851969 BPZ851969 BZV851969 CJR851969 CTN851969 DDJ851969 DNF851969 DXB851969 EGX851969 EQT851969 FAP851969 FKL851969 FUH851969 GED851969 GNZ851969 GXV851969 HHR851969 HRN851969 IBJ851969 ILF851969 IVB851969 JEX851969 JOT851969 JYP851969 KIL851969 KSH851969 LCD851969 LLZ851969 LVV851969 MFR851969 MPN851969 MZJ851969 NJF851969 NTB851969 OCX851969 OMT851969 OWP851969 PGL851969 PQH851969 QAD851969 QJZ851969 QTV851969 RDR851969 RNN851969 RXJ851969 SHF851969 SRB851969 TAX851969 TKT851969 TUP851969 UEL851969 UOH851969 UYD851969 VHZ851969 VRV851969 WBR851969 WLN851969 WVJ851969 C917505 IX917505 ST917505 ACP917505 AML917505 AWH917505 BGD917505 BPZ917505 BZV917505 CJR917505 CTN917505 DDJ917505 DNF917505 DXB917505 EGX917505 EQT917505 FAP917505 FKL917505 FUH917505 GED917505 GNZ917505 GXV917505 HHR917505 HRN917505 IBJ917505 ILF917505 IVB917505 JEX917505 JOT917505 JYP917505 KIL917505 KSH917505 LCD917505 LLZ917505 LVV917505 MFR917505 MPN917505 MZJ917505 NJF917505 NTB917505 OCX917505 OMT917505 OWP917505 PGL917505 PQH917505 QAD917505 QJZ917505 QTV917505 RDR917505 RNN917505 RXJ917505 SHF917505 SRB917505 TAX917505 TKT917505 TUP917505 UEL917505 UOH917505 UYD917505 VHZ917505 VRV917505 WBR917505 WLN917505 WVJ917505 C983041 IX983041 ST983041 ACP983041 AML983041 AWH983041 BGD983041 BPZ983041 BZV983041 CJR983041 CTN983041 DDJ983041 DNF983041 DXB983041 EGX983041 EQT983041 FAP983041 FKL983041 FUH983041 GED983041 GNZ983041 GXV983041 HHR983041 HRN983041 IBJ983041 ILF983041 IVB983041 JEX983041 JOT983041 JYP983041 KIL983041 KSH983041 LCD983041 LLZ983041 LVV983041 MFR983041 MPN983041 MZJ983041 NJF983041 NTB983041 OCX983041 OMT983041 OWP983041 PGL983041 PQH983041 QAD983041 QJZ983041 QTV983041 RDR983041 RNN983041 RXJ983041 SHF983041 SRB983041 TAX983041 TKT983041 TUP983041 UEL983041 UOH983041 UYD983041 VHZ983041 VRV983041 WBR983041 WLN983041 WVJ983041">
      <formula1>$C$3:$C$26</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X28"/>
  <sheetViews>
    <sheetView rightToLeft="1" zoomScale="85" workbookViewId="0">
      <pane ySplit="3" topLeftCell="A7" activePane="bottomLeft" state="frozen"/>
      <selection activeCell="R7" sqref="R7"/>
      <selection pane="bottomLeft" activeCell="R7" sqref="R7"/>
    </sheetView>
  </sheetViews>
  <sheetFormatPr defaultRowHeight="15"/>
  <cols>
    <col min="1" max="1" width="9" style="4"/>
    <col min="2" max="2" width="7.25" style="4" customWidth="1"/>
    <col min="3" max="4" width="3.75" style="4" bestFit="1" customWidth="1"/>
    <col min="5" max="8" width="4.75" style="4" bestFit="1" customWidth="1"/>
    <col min="9" max="9" width="3.75" style="4" bestFit="1" customWidth="1"/>
    <col min="10" max="11" width="4.75" style="4" bestFit="1" customWidth="1"/>
    <col min="12" max="12" width="5.75" style="4" bestFit="1" customWidth="1"/>
    <col min="13" max="19" width="4.75" style="4" bestFit="1" customWidth="1"/>
    <col min="20" max="20" width="3.75" style="4" bestFit="1" customWidth="1"/>
    <col min="21" max="257" width="9" style="4"/>
    <col min="258" max="258" width="7.25" style="4" customWidth="1"/>
    <col min="259" max="260" width="3.75" style="4" bestFit="1" customWidth="1"/>
    <col min="261" max="264" width="4.75" style="4" bestFit="1" customWidth="1"/>
    <col min="265" max="265" width="3.75" style="4" bestFit="1" customWidth="1"/>
    <col min="266" max="267" width="4.75" style="4" bestFit="1" customWidth="1"/>
    <col min="268" max="268" width="5.75" style="4" bestFit="1" customWidth="1"/>
    <col min="269" max="275" width="4.75" style="4" bestFit="1" customWidth="1"/>
    <col min="276" max="276" width="3.75" style="4" bestFit="1" customWidth="1"/>
    <col min="277" max="513" width="9" style="4"/>
    <col min="514" max="514" width="7.25" style="4" customWidth="1"/>
    <col min="515" max="516" width="3.75" style="4" bestFit="1" customWidth="1"/>
    <col min="517" max="520" width="4.75" style="4" bestFit="1" customWidth="1"/>
    <col min="521" max="521" width="3.75" style="4" bestFit="1" customWidth="1"/>
    <col min="522" max="523" width="4.75" style="4" bestFit="1" customWidth="1"/>
    <col min="524" max="524" width="5.75" style="4" bestFit="1" customWidth="1"/>
    <col min="525" max="531" width="4.75" style="4" bestFit="1" customWidth="1"/>
    <col min="532" max="532" width="3.75" style="4" bestFit="1" customWidth="1"/>
    <col min="533" max="769" width="9" style="4"/>
    <col min="770" max="770" width="7.25" style="4" customWidth="1"/>
    <col min="771" max="772" width="3.75" style="4" bestFit="1" customWidth="1"/>
    <col min="773" max="776" width="4.75" style="4" bestFit="1" customWidth="1"/>
    <col min="777" max="777" width="3.75" style="4" bestFit="1" customWidth="1"/>
    <col min="778" max="779" width="4.75" style="4" bestFit="1" customWidth="1"/>
    <col min="780" max="780" width="5.75" style="4" bestFit="1" customWidth="1"/>
    <col min="781" max="787" width="4.75" style="4" bestFit="1" customWidth="1"/>
    <col min="788" max="788" width="3.75" style="4" bestFit="1" customWidth="1"/>
    <col min="789" max="1025" width="9" style="4"/>
    <col min="1026" max="1026" width="7.25" style="4" customWidth="1"/>
    <col min="1027" max="1028" width="3.75" style="4" bestFit="1" customWidth="1"/>
    <col min="1029" max="1032" width="4.75" style="4" bestFit="1" customWidth="1"/>
    <col min="1033" max="1033" width="3.75" style="4" bestFit="1" customWidth="1"/>
    <col min="1034" max="1035" width="4.75" style="4" bestFit="1" customWidth="1"/>
    <col min="1036" max="1036" width="5.75" style="4" bestFit="1" customWidth="1"/>
    <col min="1037" max="1043" width="4.75" style="4" bestFit="1" customWidth="1"/>
    <col min="1044" max="1044" width="3.75" style="4" bestFit="1" customWidth="1"/>
    <col min="1045" max="1281" width="9" style="4"/>
    <col min="1282" max="1282" width="7.25" style="4" customWidth="1"/>
    <col min="1283" max="1284" width="3.75" style="4" bestFit="1" customWidth="1"/>
    <col min="1285" max="1288" width="4.75" style="4" bestFit="1" customWidth="1"/>
    <col min="1289" max="1289" width="3.75" style="4" bestFit="1" customWidth="1"/>
    <col min="1290" max="1291" width="4.75" style="4" bestFit="1" customWidth="1"/>
    <col min="1292" max="1292" width="5.75" style="4" bestFit="1" customWidth="1"/>
    <col min="1293" max="1299" width="4.75" style="4" bestFit="1" customWidth="1"/>
    <col min="1300" max="1300" width="3.75" style="4" bestFit="1" customWidth="1"/>
    <col min="1301" max="1537" width="9" style="4"/>
    <col min="1538" max="1538" width="7.25" style="4" customWidth="1"/>
    <col min="1539" max="1540" width="3.75" style="4" bestFit="1" customWidth="1"/>
    <col min="1541" max="1544" width="4.75" style="4" bestFit="1" customWidth="1"/>
    <col min="1545" max="1545" width="3.75" style="4" bestFit="1" customWidth="1"/>
    <col min="1546" max="1547" width="4.75" style="4" bestFit="1" customWidth="1"/>
    <col min="1548" max="1548" width="5.75" style="4" bestFit="1" customWidth="1"/>
    <col min="1549" max="1555" width="4.75" style="4" bestFit="1" customWidth="1"/>
    <col min="1556" max="1556" width="3.75" style="4" bestFit="1" customWidth="1"/>
    <col min="1557" max="1793" width="9" style="4"/>
    <col min="1794" max="1794" width="7.25" style="4" customWidth="1"/>
    <col min="1795" max="1796" width="3.75" style="4" bestFit="1" customWidth="1"/>
    <col min="1797" max="1800" width="4.75" style="4" bestFit="1" customWidth="1"/>
    <col min="1801" max="1801" width="3.75" style="4" bestFit="1" customWidth="1"/>
    <col min="1802" max="1803" width="4.75" style="4" bestFit="1" customWidth="1"/>
    <col min="1804" max="1804" width="5.75" style="4" bestFit="1" customWidth="1"/>
    <col min="1805" max="1811" width="4.75" style="4" bestFit="1" customWidth="1"/>
    <col min="1812" max="1812" width="3.75" style="4" bestFit="1" customWidth="1"/>
    <col min="1813" max="2049" width="9" style="4"/>
    <col min="2050" max="2050" width="7.25" style="4" customWidth="1"/>
    <col min="2051" max="2052" width="3.75" style="4" bestFit="1" customWidth="1"/>
    <col min="2053" max="2056" width="4.75" style="4" bestFit="1" customWidth="1"/>
    <col min="2057" max="2057" width="3.75" style="4" bestFit="1" customWidth="1"/>
    <col min="2058" max="2059" width="4.75" style="4" bestFit="1" customWidth="1"/>
    <col min="2060" max="2060" width="5.75" style="4" bestFit="1" customWidth="1"/>
    <col min="2061" max="2067" width="4.75" style="4" bestFit="1" customWidth="1"/>
    <col min="2068" max="2068" width="3.75" style="4" bestFit="1" customWidth="1"/>
    <col min="2069" max="2305" width="9" style="4"/>
    <col min="2306" max="2306" width="7.25" style="4" customWidth="1"/>
    <col min="2307" max="2308" width="3.75" style="4" bestFit="1" customWidth="1"/>
    <col min="2309" max="2312" width="4.75" style="4" bestFit="1" customWidth="1"/>
    <col min="2313" max="2313" width="3.75" style="4" bestFit="1" customWidth="1"/>
    <col min="2314" max="2315" width="4.75" style="4" bestFit="1" customWidth="1"/>
    <col min="2316" max="2316" width="5.75" style="4" bestFit="1" customWidth="1"/>
    <col min="2317" max="2323" width="4.75" style="4" bestFit="1" customWidth="1"/>
    <col min="2324" max="2324" width="3.75" style="4" bestFit="1" customWidth="1"/>
    <col min="2325" max="2561" width="9" style="4"/>
    <col min="2562" max="2562" width="7.25" style="4" customWidth="1"/>
    <col min="2563" max="2564" width="3.75" style="4" bestFit="1" customWidth="1"/>
    <col min="2565" max="2568" width="4.75" style="4" bestFit="1" customWidth="1"/>
    <col min="2569" max="2569" width="3.75" style="4" bestFit="1" customWidth="1"/>
    <col min="2570" max="2571" width="4.75" style="4" bestFit="1" customWidth="1"/>
    <col min="2572" max="2572" width="5.75" style="4" bestFit="1" customWidth="1"/>
    <col min="2573" max="2579" width="4.75" style="4" bestFit="1" customWidth="1"/>
    <col min="2580" max="2580" width="3.75" style="4" bestFit="1" customWidth="1"/>
    <col min="2581" max="2817" width="9" style="4"/>
    <col min="2818" max="2818" width="7.25" style="4" customWidth="1"/>
    <col min="2819" max="2820" width="3.75" style="4" bestFit="1" customWidth="1"/>
    <col min="2821" max="2824" width="4.75" style="4" bestFit="1" customWidth="1"/>
    <col min="2825" max="2825" width="3.75" style="4" bestFit="1" customWidth="1"/>
    <col min="2826" max="2827" width="4.75" style="4" bestFit="1" customWidth="1"/>
    <col min="2828" max="2828" width="5.75" style="4" bestFit="1" customWidth="1"/>
    <col min="2829" max="2835" width="4.75" style="4" bestFit="1" customWidth="1"/>
    <col min="2836" max="2836" width="3.75" style="4" bestFit="1" customWidth="1"/>
    <col min="2837" max="3073" width="9" style="4"/>
    <col min="3074" max="3074" width="7.25" style="4" customWidth="1"/>
    <col min="3075" max="3076" width="3.75" style="4" bestFit="1" customWidth="1"/>
    <col min="3077" max="3080" width="4.75" style="4" bestFit="1" customWidth="1"/>
    <col min="3081" max="3081" width="3.75" style="4" bestFit="1" customWidth="1"/>
    <col min="3082" max="3083" width="4.75" style="4" bestFit="1" customWidth="1"/>
    <col min="3084" max="3084" width="5.75" style="4" bestFit="1" customWidth="1"/>
    <col min="3085" max="3091" width="4.75" style="4" bestFit="1" customWidth="1"/>
    <col min="3092" max="3092" width="3.75" style="4" bestFit="1" customWidth="1"/>
    <col min="3093" max="3329" width="9" style="4"/>
    <col min="3330" max="3330" width="7.25" style="4" customWidth="1"/>
    <col min="3331" max="3332" width="3.75" style="4" bestFit="1" customWidth="1"/>
    <col min="3333" max="3336" width="4.75" style="4" bestFit="1" customWidth="1"/>
    <col min="3337" max="3337" width="3.75" style="4" bestFit="1" customWidth="1"/>
    <col min="3338" max="3339" width="4.75" style="4" bestFit="1" customWidth="1"/>
    <col min="3340" max="3340" width="5.75" style="4" bestFit="1" customWidth="1"/>
    <col min="3341" max="3347" width="4.75" style="4" bestFit="1" customWidth="1"/>
    <col min="3348" max="3348" width="3.75" style="4" bestFit="1" customWidth="1"/>
    <col min="3349" max="3585" width="9" style="4"/>
    <col min="3586" max="3586" width="7.25" style="4" customWidth="1"/>
    <col min="3587" max="3588" width="3.75" style="4" bestFit="1" customWidth="1"/>
    <col min="3589" max="3592" width="4.75" style="4" bestFit="1" customWidth="1"/>
    <col min="3593" max="3593" width="3.75" style="4" bestFit="1" customWidth="1"/>
    <col min="3594" max="3595" width="4.75" style="4" bestFit="1" customWidth="1"/>
    <col min="3596" max="3596" width="5.75" style="4" bestFit="1" customWidth="1"/>
    <col min="3597" max="3603" width="4.75" style="4" bestFit="1" customWidth="1"/>
    <col min="3604" max="3604" width="3.75" style="4" bestFit="1" customWidth="1"/>
    <col min="3605" max="3841" width="9" style="4"/>
    <col min="3842" max="3842" width="7.25" style="4" customWidth="1"/>
    <col min="3843" max="3844" width="3.75" style="4" bestFit="1" customWidth="1"/>
    <col min="3845" max="3848" width="4.75" style="4" bestFit="1" customWidth="1"/>
    <col min="3849" max="3849" width="3.75" style="4" bestFit="1" customWidth="1"/>
    <col min="3850" max="3851" width="4.75" style="4" bestFit="1" customWidth="1"/>
    <col min="3852" max="3852" width="5.75" style="4" bestFit="1" customWidth="1"/>
    <col min="3853" max="3859" width="4.75" style="4" bestFit="1" customWidth="1"/>
    <col min="3860" max="3860" width="3.75" style="4" bestFit="1" customWidth="1"/>
    <col min="3861" max="4097" width="9" style="4"/>
    <col min="4098" max="4098" width="7.25" style="4" customWidth="1"/>
    <col min="4099" max="4100" width="3.75" style="4" bestFit="1" customWidth="1"/>
    <col min="4101" max="4104" width="4.75" style="4" bestFit="1" customWidth="1"/>
    <col min="4105" max="4105" width="3.75" style="4" bestFit="1" customWidth="1"/>
    <col min="4106" max="4107" width="4.75" style="4" bestFit="1" customWidth="1"/>
    <col min="4108" max="4108" width="5.75" style="4" bestFit="1" customWidth="1"/>
    <col min="4109" max="4115" width="4.75" style="4" bestFit="1" customWidth="1"/>
    <col min="4116" max="4116" width="3.75" style="4" bestFit="1" customWidth="1"/>
    <col min="4117" max="4353" width="9" style="4"/>
    <col min="4354" max="4354" width="7.25" style="4" customWidth="1"/>
    <col min="4355" max="4356" width="3.75" style="4" bestFit="1" customWidth="1"/>
    <col min="4357" max="4360" width="4.75" style="4" bestFit="1" customWidth="1"/>
    <col min="4361" max="4361" width="3.75" style="4" bestFit="1" customWidth="1"/>
    <col min="4362" max="4363" width="4.75" style="4" bestFit="1" customWidth="1"/>
    <col min="4364" max="4364" width="5.75" style="4" bestFit="1" customWidth="1"/>
    <col min="4365" max="4371" width="4.75" style="4" bestFit="1" customWidth="1"/>
    <col min="4372" max="4372" width="3.75" style="4" bestFit="1" customWidth="1"/>
    <col min="4373" max="4609" width="9" style="4"/>
    <col min="4610" max="4610" width="7.25" style="4" customWidth="1"/>
    <col min="4611" max="4612" width="3.75" style="4" bestFit="1" customWidth="1"/>
    <col min="4613" max="4616" width="4.75" style="4" bestFit="1" customWidth="1"/>
    <col min="4617" max="4617" width="3.75" style="4" bestFit="1" customWidth="1"/>
    <col min="4618" max="4619" width="4.75" style="4" bestFit="1" customWidth="1"/>
    <col min="4620" max="4620" width="5.75" style="4" bestFit="1" customWidth="1"/>
    <col min="4621" max="4627" width="4.75" style="4" bestFit="1" customWidth="1"/>
    <col min="4628" max="4628" width="3.75" style="4" bestFit="1" customWidth="1"/>
    <col min="4629" max="4865" width="9" style="4"/>
    <col min="4866" max="4866" width="7.25" style="4" customWidth="1"/>
    <col min="4867" max="4868" width="3.75" style="4" bestFit="1" customWidth="1"/>
    <col min="4869" max="4872" width="4.75" style="4" bestFit="1" customWidth="1"/>
    <col min="4873" max="4873" width="3.75" style="4" bestFit="1" customWidth="1"/>
    <col min="4874" max="4875" width="4.75" style="4" bestFit="1" customWidth="1"/>
    <col min="4876" max="4876" width="5.75" style="4" bestFit="1" customWidth="1"/>
    <col min="4877" max="4883" width="4.75" style="4" bestFit="1" customWidth="1"/>
    <col min="4884" max="4884" width="3.75" style="4" bestFit="1" customWidth="1"/>
    <col min="4885" max="5121" width="9" style="4"/>
    <col min="5122" max="5122" width="7.25" style="4" customWidth="1"/>
    <col min="5123" max="5124" width="3.75" style="4" bestFit="1" customWidth="1"/>
    <col min="5125" max="5128" width="4.75" style="4" bestFit="1" customWidth="1"/>
    <col min="5129" max="5129" width="3.75" style="4" bestFit="1" customWidth="1"/>
    <col min="5130" max="5131" width="4.75" style="4" bestFit="1" customWidth="1"/>
    <col min="5132" max="5132" width="5.75" style="4" bestFit="1" customWidth="1"/>
    <col min="5133" max="5139" width="4.75" style="4" bestFit="1" customWidth="1"/>
    <col min="5140" max="5140" width="3.75" style="4" bestFit="1" customWidth="1"/>
    <col min="5141" max="5377" width="9" style="4"/>
    <col min="5378" max="5378" width="7.25" style="4" customWidth="1"/>
    <col min="5379" max="5380" width="3.75" style="4" bestFit="1" customWidth="1"/>
    <col min="5381" max="5384" width="4.75" style="4" bestFit="1" customWidth="1"/>
    <col min="5385" max="5385" width="3.75" style="4" bestFit="1" customWidth="1"/>
    <col min="5386" max="5387" width="4.75" style="4" bestFit="1" customWidth="1"/>
    <col min="5388" max="5388" width="5.75" style="4" bestFit="1" customWidth="1"/>
    <col min="5389" max="5395" width="4.75" style="4" bestFit="1" customWidth="1"/>
    <col min="5396" max="5396" width="3.75" style="4" bestFit="1" customWidth="1"/>
    <col min="5397" max="5633" width="9" style="4"/>
    <col min="5634" max="5634" width="7.25" style="4" customWidth="1"/>
    <col min="5635" max="5636" width="3.75" style="4" bestFit="1" customWidth="1"/>
    <col min="5637" max="5640" width="4.75" style="4" bestFit="1" customWidth="1"/>
    <col min="5641" max="5641" width="3.75" style="4" bestFit="1" customWidth="1"/>
    <col min="5642" max="5643" width="4.75" style="4" bestFit="1" customWidth="1"/>
    <col min="5644" max="5644" width="5.75" style="4" bestFit="1" customWidth="1"/>
    <col min="5645" max="5651" width="4.75" style="4" bestFit="1" customWidth="1"/>
    <col min="5652" max="5652" width="3.75" style="4" bestFit="1" customWidth="1"/>
    <col min="5653" max="5889" width="9" style="4"/>
    <col min="5890" max="5890" width="7.25" style="4" customWidth="1"/>
    <col min="5891" max="5892" width="3.75" style="4" bestFit="1" customWidth="1"/>
    <col min="5893" max="5896" width="4.75" style="4" bestFit="1" customWidth="1"/>
    <col min="5897" max="5897" width="3.75" style="4" bestFit="1" customWidth="1"/>
    <col min="5898" max="5899" width="4.75" style="4" bestFit="1" customWidth="1"/>
    <col min="5900" max="5900" width="5.75" style="4" bestFit="1" customWidth="1"/>
    <col min="5901" max="5907" width="4.75" style="4" bestFit="1" customWidth="1"/>
    <col min="5908" max="5908" width="3.75" style="4" bestFit="1" customWidth="1"/>
    <col min="5909" max="6145" width="9" style="4"/>
    <col min="6146" max="6146" width="7.25" style="4" customWidth="1"/>
    <col min="6147" max="6148" width="3.75" style="4" bestFit="1" customWidth="1"/>
    <col min="6149" max="6152" width="4.75" style="4" bestFit="1" customWidth="1"/>
    <col min="6153" max="6153" width="3.75" style="4" bestFit="1" customWidth="1"/>
    <col min="6154" max="6155" width="4.75" style="4" bestFit="1" customWidth="1"/>
    <col min="6156" max="6156" width="5.75" style="4" bestFit="1" customWidth="1"/>
    <col min="6157" max="6163" width="4.75" style="4" bestFit="1" customWidth="1"/>
    <col min="6164" max="6164" width="3.75" style="4" bestFit="1" customWidth="1"/>
    <col min="6165" max="6401" width="9" style="4"/>
    <col min="6402" max="6402" width="7.25" style="4" customWidth="1"/>
    <col min="6403" max="6404" width="3.75" style="4" bestFit="1" customWidth="1"/>
    <col min="6405" max="6408" width="4.75" style="4" bestFit="1" customWidth="1"/>
    <col min="6409" max="6409" width="3.75" style="4" bestFit="1" customWidth="1"/>
    <col min="6410" max="6411" width="4.75" style="4" bestFit="1" customWidth="1"/>
    <col min="6412" max="6412" width="5.75" style="4" bestFit="1" customWidth="1"/>
    <col min="6413" max="6419" width="4.75" style="4" bestFit="1" customWidth="1"/>
    <col min="6420" max="6420" width="3.75" style="4" bestFit="1" customWidth="1"/>
    <col min="6421" max="6657" width="9" style="4"/>
    <col min="6658" max="6658" width="7.25" style="4" customWidth="1"/>
    <col min="6659" max="6660" width="3.75" style="4" bestFit="1" customWidth="1"/>
    <col min="6661" max="6664" width="4.75" style="4" bestFit="1" customWidth="1"/>
    <col min="6665" max="6665" width="3.75" style="4" bestFit="1" customWidth="1"/>
    <col min="6666" max="6667" width="4.75" style="4" bestFit="1" customWidth="1"/>
    <col min="6668" max="6668" width="5.75" style="4" bestFit="1" customWidth="1"/>
    <col min="6669" max="6675" width="4.75" style="4" bestFit="1" customWidth="1"/>
    <col min="6676" max="6676" width="3.75" style="4" bestFit="1" customWidth="1"/>
    <col min="6677" max="6913" width="9" style="4"/>
    <col min="6914" max="6914" width="7.25" style="4" customWidth="1"/>
    <col min="6915" max="6916" width="3.75" style="4" bestFit="1" customWidth="1"/>
    <col min="6917" max="6920" width="4.75" style="4" bestFit="1" customWidth="1"/>
    <col min="6921" max="6921" width="3.75" style="4" bestFit="1" customWidth="1"/>
    <col min="6922" max="6923" width="4.75" style="4" bestFit="1" customWidth="1"/>
    <col min="6924" max="6924" width="5.75" style="4" bestFit="1" customWidth="1"/>
    <col min="6925" max="6931" width="4.75" style="4" bestFit="1" customWidth="1"/>
    <col min="6932" max="6932" width="3.75" style="4" bestFit="1" customWidth="1"/>
    <col min="6933" max="7169" width="9" style="4"/>
    <col min="7170" max="7170" width="7.25" style="4" customWidth="1"/>
    <col min="7171" max="7172" width="3.75" style="4" bestFit="1" customWidth="1"/>
    <col min="7173" max="7176" width="4.75" style="4" bestFit="1" customWidth="1"/>
    <col min="7177" max="7177" width="3.75" style="4" bestFit="1" customWidth="1"/>
    <col min="7178" max="7179" width="4.75" style="4" bestFit="1" customWidth="1"/>
    <col min="7180" max="7180" width="5.75" style="4" bestFit="1" customWidth="1"/>
    <col min="7181" max="7187" width="4.75" style="4" bestFit="1" customWidth="1"/>
    <col min="7188" max="7188" width="3.75" style="4" bestFit="1" customWidth="1"/>
    <col min="7189" max="7425" width="9" style="4"/>
    <col min="7426" max="7426" width="7.25" style="4" customWidth="1"/>
    <col min="7427" max="7428" width="3.75" style="4" bestFit="1" customWidth="1"/>
    <col min="7429" max="7432" width="4.75" style="4" bestFit="1" customWidth="1"/>
    <col min="7433" max="7433" width="3.75" style="4" bestFit="1" customWidth="1"/>
    <col min="7434" max="7435" width="4.75" style="4" bestFit="1" customWidth="1"/>
    <col min="7436" max="7436" width="5.75" style="4" bestFit="1" customWidth="1"/>
    <col min="7437" max="7443" width="4.75" style="4" bestFit="1" customWidth="1"/>
    <col min="7444" max="7444" width="3.75" style="4" bestFit="1" customWidth="1"/>
    <col min="7445" max="7681" width="9" style="4"/>
    <col min="7682" max="7682" width="7.25" style="4" customWidth="1"/>
    <col min="7683" max="7684" width="3.75" style="4" bestFit="1" customWidth="1"/>
    <col min="7685" max="7688" width="4.75" style="4" bestFit="1" customWidth="1"/>
    <col min="7689" max="7689" width="3.75" style="4" bestFit="1" customWidth="1"/>
    <col min="7690" max="7691" width="4.75" style="4" bestFit="1" customWidth="1"/>
    <col min="7692" max="7692" width="5.75" style="4" bestFit="1" customWidth="1"/>
    <col min="7693" max="7699" width="4.75" style="4" bestFit="1" customWidth="1"/>
    <col min="7700" max="7700" width="3.75" style="4" bestFit="1" customWidth="1"/>
    <col min="7701" max="7937" width="9" style="4"/>
    <col min="7938" max="7938" width="7.25" style="4" customWidth="1"/>
    <col min="7939" max="7940" width="3.75" style="4" bestFit="1" customWidth="1"/>
    <col min="7941" max="7944" width="4.75" style="4" bestFit="1" customWidth="1"/>
    <col min="7945" max="7945" width="3.75" style="4" bestFit="1" customWidth="1"/>
    <col min="7946" max="7947" width="4.75" style="4" bestFit="1" customWidth="1"/>
    <col min="7948" max="7948" width="5.75" style="4" bestFit="1" customWidth="1"/>
    <col min="7949" max="7955" width="4.75" style="4" bestFit="1" customWidth="1"/>
    <col min="7956" max="7956" width="3.75" style="4" bestFit="1" customWidth="1"/>
    <col min="7957" max="8193" width="9" style="4"/>
    <col min="8194" max="8194" width="7.25" style="4" customWidth="1"/>
    <col min="8195" max="8196" width="3.75" style="4" bestFit="1" customWidth="1"/>
    <col min="8197" max="8200" width="4.75" style="4" bestFit="1" customWidth="1"/>
    <col min="8201" max="8201" width="3.75" style="4" bestFit="1" customWidth="1"/>
    <col min="8202" max="8203" width="4.75" style="4" bestFit="1" customWidth="1"/>
    <col min="8204" max="8204" width="5.75" style="4" bestFit="1" customWidth="1"/>
    <col min="8205" max="8211" width="4.75" style="4" bestFit="1" customWidth="1"/>
    <col min="8212" max="8212" width="3.75" style="4" bestFit="1" customWidth="1"/>
    <col min="8213" max="8449" width="9" style="4"/>
    <col min="8450" max="8450" width="7.25" style="4" customWidth="1"/>
    <col min="8451" max="8452" width="3.75" style="4" bestFit="1" customWidth="1"/>
    <col min="8453" max="8456" width="4.75" style="4" bestFit="1" customWidth="1"/>
    <col min="8457" max="8457" width="3.75" style="4" bestFit="1" customWidth="1"/>
    <col min="8458" max="8459" width="4.75" style="4" bestFit="1" customWidth="1"/>
    <col min="8460" max="8460" width="5.75" style="4" bestFit="1" customWidth="1"/>
    <col min="8461" max="8467" width="4.75" style="4" bestFit="1" customWidth="1"/>
    <col min="8468" max="8468" width="3.75" style="4" bestFit="1" customWidth="1"/>
    <col min="8469" max="8705" width="9" style="4"/>
    <col min="8706" max="8706" width="7.25" style="4" customWidth="1"/>
    <col min="8707" max="8708" width="3.75" style="4" bestFit="1" customWidth="1"/>
    <col min="8709" max="8712" width="4.75" style="4" bestFit="1" customWidth="1"/>
    <col min="8713" max="8713" width="3.75" style="4" bestFit="1" customWidth="1"/>
    <col min="8714" max="8715" width="4.75" style="4" bestFit="1" customWidth="1"/>
    <col min="8716" max="8716" width="5.75" style="4" bestFit="1" customWidth="1"/>
    <col min="8717" max="8723" width="4.75" style="4" bestFit="1" customWidth="1"/>
    <col min="8724" max="8724" width="3.75" style="4" bestFit="1" customWidth="1"/>
    <col min="8725" max="8961" width="9" style="4"/>
    <col min="8962" max="8962" width="7.25" style="4" customWidth="1"/>
    <col min="8963" max="8964" width="3.75" style="4" bestFit="1" customWidth="1"/>
    <col min="8965" max="8968" width="4.75" style="4" bestFit="1" customWidth="1"/>
    <col min="8969" max="8969" width="3.75" style="4" bestFit="1" customWidth="1"/>
    <col min="8970" max="8971" width="4.75" style="4" bestFit="1" customWidth="1"/>
    <col min="8972" max="8972" width="5.75" style="4" bestFit="1" customWidth="1"/>
    <col min="8973" max="8979" width="4.75" style="4" bestFit="1" customWidth="1"/>
    <col min="8980" max="8980" width="3.75" style="4" bestFit="1" customWidth="1"/>
    <col min="8981" max="9217" width="9" style="4"/>
    <col min="9218" max="9218" width="7.25" style="4" customWidth="1"/>
    <col min="9219" max="9220" width="3.75" style="4" bestFit="1" customWidth="1"/>
    <col min="9221" max="9224" width="4.75" style="4" bestFit="1" customWidth="1"/>
    <col min="9225" max="9225" width="3.75" style="4" bestFit="1" customWidth="1"/>
    <col min="9226" max="9227" width="4.75" style="4" bestFit="1" customWidth="1"/>
    <col min="9228" max="9228" width="5.75" style="4" bestFit="1" customWidth="1"/>
    <col min="9229" max="9235" width="4.75" style="4" bestFit="1" customWidth="1"/>
    <col min="9236" max="9236" width="3.75" style="4" bestFit="1" customWidth="1"/>
    <col min="9237" max="9473" width="9" style="4"/>
    <col min="9474" max="9474" width="7.25" style="4" customWidth="1"/>
    <col min="9475" max="9476" width="3.75" style="4" bestFit="1" customWidth="1"/>
    <col min="9477" max="9480" width="4.75" style="4" bestFit="1" customWidth="1"/>
    <col min="9481" max="9481" width="3.75" style="4" bestFit="1" customWidth="1"/>
    <col min="9482" max="9483" width="4.75" style="4" bestFit="1" customWidth="1"/>
    <col min="9484" max="9484" width="5.75" style="4" bestFit="1" customWidth="1"/>
    <col min="9485" max="9491" width="4.75" style="4" bestFit="1" customWidth="1"/>
    <col min="9492" max="9492" width="3.75" style="4" bestFit="1" customWidth="1"/>
    <col min="9493" max="9729" width="9" style="4"/>
    <col min="9730" max="9730" width="7.25" style="4" customWidth="1"/>
    <col min="9731" max="9732" width="3.75" style="4" bestFit="1" customWidth="1"/>
    <col min="9733" max="9736" width="4.75" style="4" bestFit="1" customWidth="1"/>
    <col min="9737" max="9737" width="3.75" style="4" bestFit="1" customWidth="1"/>
    <col min="9738" max="9739" width="4.75" style="4" bestFit="1" customWidth="1"/>
    <col min="9740" max="9740" width="5.75" style="4" bestFit="1" customWidth="1"/>
    <col min="9741" max="9747" width="4.75" style="4" bestFit="1" customWidth="1"/>
    <col min="9748" max="9748" width="3.75" style="4" bestFit="1" customWidth="1"/>
    <col min="9749" max="9985" width="9" style="4"/>
    <col min="9986" max="9986" width="7.25" style="4" customWidth="1"/>
    <col min="9987" max="9988" width="3.75" style="4" bestFit="1" customWidth="1"/>
    <col min="9989" max="9992" width="4.75" style="4" bestFit="1" customWidth="1"/>
    <col min="9993" max="9993" width="3.75" style="4" bestFit="1" customWidth="1"/>
    <col min="9994" max="9995" width="4.75" style="4" bestFit="1" customWidth="1"/>
    <col min="9996" max="9996" width="5.75" style="4" bestFit="1" customWidth="1"/>
    <col min="9997" max="10003" width="4.75" style="4" bestFit="1" customWidth="1"/>
    <col min="10004" max="10004" width="3.75" style="4" bestFit="1" customWidth="1"/>
    <col min="10005" max="10241" width="9" style="4"/>
    <col min="10242" max="10242" width="7.25" style="4" customWidth="1"/>
    <col min="10243" max="10244" width="3.75" style="4" bestFit="1" customWidth="1"/>
    <col min="10245" max="10248" width="4.75" style="4" bestFit="1" customWidth="1"/>
    <col min="10249" max="10249" width="3.75" style="4" bestFit="1" customWidth="1"/>
    <col min="10250" max="10251" width="4.75" style="4" bestFit="1" customWidth="1"/>
    <col min="10252" max="10252" width="5.75" style="4" bestFit="1" customWidth="1"/>
    <col min="10253" max="10259" width="4.75" style="4" bestFit="1" customWidth="1"/>
    <col min="10260" max="10260" width="3.75" style="4" bestFit="1" customWidth="1"/>
    <col min="10261" max="10497" width="9" style="4"/>
    <col min="10498" max="10498" width="7.25" style="4" customWidth="1"/>
    <col min="10499" max="10500" width="3.75" style="4" bestFit="1" customWidth="1"/>
    <col min="10501" max="10504" width="4.75" style="4" bestFit="1" customWidth="1"/>
    <col min="10505" max="10505" width="3.75" style="4" bestFit="1" customWidth="1"/>
    <col min="10506" max="10507" width="4.75" style="4" bestFit="1" customWidth="1"/>
    <col min="10508" max="10508" width="5.75" style="4" bestFit="1" customWidth="1"/>
    <col min="10509" max="10515" width="4.75" style="4" bestFit="1" customWidth="1"/>
    <col min="10516" max="10516" width="3.75" style="4" bestFit="1" customWidth="1"/>
    <col min="10517" max="10753" width="9" style="4"/>
    <col min="10754" max="10754" width="7.25" style="4" customWidth="1"/>
    <col min="10755" max="10756" width="3.75" style="4" bestFit="1" customWidth="1"/>
    <col min="10757" max="10760" width="4.75" style="4" bestFit="1" customWidth="1"/>
    <col min="10761" max="10761" width="3.75" style="4" bestFit="1" customWidth="1"/>
    <col min="10762" max="10763" width="4.75" style="4" bestFit="1" customWidth="1"/>
    <col min="10764" max="10764" width="5.75" style="4" bestFit="1" customWidth="1"/>
    <col min="10765" max="10771" width="4.75" style="4" bestFit="1" customWidth="1"/>
    <col min="10772" max="10772" width="3.75" style="4" bestFit="1" customWidth="1"/>
    <col min="10773" max="11009" width="9" style="4"/>
    <col min="11010" max="11010" width="7.25" style="4" customWidth="1"/>
    <col min="11011" max="11012" width="3.75" style="4" bestFit="1" customWidth="1"/>
    <col min="11013" max="11016" width="4.75" style="4" bestFit="1" customWidth="1"/>
    <col min="11017" max="11017" width="3.75" style="4" bestFit="1" customWidth="1"/>
    <col min="11018" max="11019" width="4.75" style="4" bestFit="1" customWidth="1"/>
    <col min="11020" max="11020" width="5.75" style="4" bestFit="1" customWidth="1"/>
    <col min="11021" max="11027" width="4.75" style="4" bestFit="1" customWidth="1"/>
    <col min="11028" max="11028" width="3.75" style="4" bestFit="1" customWidth="1"/>
    <col min="11029" max="11265" width="9" style="4"/>
    <col min="11266" max="11266" width="7.25" style="4" customWidth="1"/>
    <col min="11267" max="11268" width="3.75" style="4" bestFit="1" customWidth="1"/>
    <col min="11269" max="11272" width="4.75" style="4" bestFit="1" customWidth="1"/>
    <col min="11273" max="11273" width="3.75" style="4" bestFit="1" customWidth="1"/>
    <col min="11274" max="11275" width="4.75" style="4" bestFit="1" customWidth="1"/>
    <col min="11276" max="11276" width="5.75" style="4" bestFit="1" customWidth="1"/>
    <col min="11277" max="11283" width="4.75" style="4" bestFit="1" customWidth="1"/>
    <col min="11284" max="11284" width="3.75" style="4" bestFit="1" customWidth="1"/>
    <col min="11285" max="11521" width="9" style="4"/>
    <col min="11522" max="11522" width="7.25" style="4" customWidth="1"/>
    <col min="11523" max="11524" width="3.75" style="4" bestFit="1" customWidth="1"/>
    <col min="11525" max="11528" width="4.75" style="4" bestFit="1" customWidth="1"/>
    <col min="11529" max="11529" width="3.75" style="4" bestFit="1" customWidth="1"/>
    <col min="11530" max="11531" width="4.75" style="4" bestFit="1" customWidth="1"/>
    <col min="11532" max="11532" width="5.75" style="4" bestFit="1" customWidth="1"/>
    <col min="11533" max="11539" width="4.75" style="4" bestFit="1" customWidth="1"/>
    <col min="11540" max="11540" width="3.75" style="4" bestFit="1" customWidth="1"/>
    <col min="11541" max="11777" width="9" style="4"/>
    <col min="11778" max="11778" width="7.25" style="4" customWidth="1"/>
    <col min="11779" max="11780" width="3.75" style="4" bestFit="1" customWidth="1"/>
    <col min="11781" max="11784" width="4.75" style="4" bestFit="1" customWidth="1"/>
    <col min="11785" max="11785" width="3.75" style="4" bestFit="1" customWidth="1"/>
    <col min="11786" max="11787" width="4.75" style="4" bestFit="1" customWidth="1"/>
    <col min="11788" max="11788" width="5.75" style="4" bestFit="1" customWidth="1"/>
    <col min="11789" max="11795" width="4.75" style="4" bestFit="1" customWidth="1"/>
    <col min="11796" max="11796" width="3.75" style="4" bestFit="1" customWidth="1"/>
    <col min="11797" max="12033" width="9" style="4"/>
    <col min="12034" max="12034" width="7.25" style="4" customWidth="1"/>
    <col min="12035" max="12036" width="3.75" style="4" bestFit="1" customWidth="1"/>
    <col min="12037" max="12040" width="4.75" style="4" bestFit="1" customWidth="1"/>
    <col min="12041" max="12041" width="3.75" style="4" bestFit="1" customWidth="1"/>
    <col min="12042" max="12043" width="4.75" style="4" bestFit="1" customWidth="1"/>
    <col min="12044" max="12044" width="5.75" style="4" bestFit="1" customWidth="1"/>
    <col min="12045" max="12051" width="4.75" style="4" bestFit="1" customWidth="1"/>
    <col min="12052" max="12052" width="3.75" style="4" bestFit="1" customWidth="1"/>
    <col min="12053" max="12289" width="9" style="4"/>
    <col min="12290" max="12290" width="7.25" style="4" customWidth="1"/>
    <col min="12291" max="12292" width="3.75" style="4" bestFit="1" customWidth="1"/>
    <col min="12293" max="12296" width="4.75" style="4" bestFit="1" customWidth="1"/>
    <col min="12297" max="12297" width="3.75" style="4" bestFit="1" customWidth="1"/>
    <col min="12298" max="12299" width="4.75" style="4" bestFit="1" customWidth="1"/>
    <col min="12300" max="12300" width="5.75" style="4" bestFit="1" customWidth="1"/>
    <col min="12301" max="12307" width="4.75" style="4" bestFit="1" customWidth="1"/>
    <col min="12308" max="12308" width="3.75" style="4" bestFit="1" customWidth="1"/>
    <col min="12309" max="12545" width="9" style="4"/>
    <col min="12546" max="12546" width="7.25" style="4" customWidth="1"/>
    <col min="12547" max="12548" width="3.75" style="4" bestFit="1" customWidth="1"/>
    <col min="12549" max="12552" width="4.75" style="4" bestFit="1" customWidth="1"/>
    <col min="12553" max="12553" width="3.75" style="4" bestFit="1" customWidth="1"/>
    <col min="12554" max="12555" width="4.75" style="4" bestFit="1" customWidth="1"/>
    <col min="12556" max="12556" width="5.75" style="4" bestFit="1" customWidth="1"/>
    <col min="12557" max="12563" width="4.75" style="4" bestFit="1" customWidth="1"/>
    <col min="12564" max="12564" width="3.75" style="4" bestFit="1" customWidth="1"/>
    <col min="12565" max="12801" width="9" style="4"/>
    <col min="12802" max="12802" width="7.25" style="4" customWidth="1"/>
    <col min="12803" max="12804" width="3.75" style="4" bestFit="1" customWidth="1"/>
    <col min="12805" max="12808" width="4.75" style="4" bestFit="1" customWidth="1"/>
    <col min="12809" max="12809" width="3.75" style="4" bestFit="1" customWidth="1"/>
    <col min="12810" max="12811" width="4.75" style="4" bestFit="1" customWidth="1"/>
    <col min="12812" max="12812" width="5.75" style="4" bestFit="1" customWidth="1"/>
    <col min="12813" max="12819" width="4.75" style="4" bestFit="1" customWidth="1"/>
    <col min="12820" max="12820" width="3.75" style="4" bestFit="1" customWidth="1"/>
    <col min="12821" max="13057" width="9" style="4"/>
    <col min="13058" max="13058" width="7.25" style="4" customWidth="1"/>
    <col min="13059" max="13060" width="3.75" style="4" bestFit="1" customWidth="1"/>
    <col min="13061" max="13064" width="4.75" style="4" bestFit="1" customWidth="1"/>
    <col min="13065" max="13065" width="3.75" style="4" bestFit="1" customWidth="1"/>
    <col min="13066" max="13067" width="4.75" style="4" bestFit="1" customWidth="1"/>
    <col min="13068" max="13068" width="5.75" style="4" bestFit="1" customWidth="1"/>
    <col min="13069" max="13075" width="4.75" style="4" bestFit="1" customWidth="1"/>
    <col min="13076" max="13076" width="3.75" style="4" bestFit="1" customWidth="1"/>
    <col min="13077" max="13313" width="9" style="4"/>
    <col min="13314" max="13314" width="7.25" style="4" customWidth="1"/>
    <col min="13315" max="13316" width="3.75" style="4" bestFit="1" customWidth="1"/>
    <col min="13317" max="13320" width="4.75" style="4" bestFit="1" customWidth="1"/>
    <col min="13321" max="13321" width="3.75" style="4" bestFit="1" customWidth="1"/>
    <col min="13322" max="13323" width="4.75" style="4" bestFit="1" customWidth="1"/>
    <col min="13324" max="13324" width="5.75" style="4" bestFit="1" customWidth="1"/>
    <col min="13325" max="13331" width="4.75" style="4" bestFit="1" customWidth="1"/>
    <col min="13332" max="13332" width="3.75" style="4" bestFit="1" customWidth="1"/>
    <col min="13333" max="13569" width="9" style="4"/>
    <col min="13570" max="13570" width="7.25" style="4" customWidth="1"/>
    <col min="13571" max="13572" width="3.75" style="4" bestFit="1" customWidth="1"/>
    <col min="13573" max="13576" width="4.75" style="4" bestFit="1" customWidth="1"/>
    <col min="13577" max="13577" width="3.75" style="4" bestFit="1" customWidth="1"/>
    <col min="13578" max="13579" width="4.75" style="4" bestFit="1" customWidth="1"/>
    <col min="13580" max="13580" width="5.75" style="4" bestFit="1" customWidth="1"/>
    <col min="13581" max="13587" width="4.75" style="4" bestFit="1" customWidth="1"/>
    <col min="13588" max="13588" width="3.75" style="4" bestFit="1" customWidth="1"/>
    <col min="13589" max="13825" width="9" style="4"/>
    <col min="13826" max="13826" width="7.25" style="4" customWidth="1"/>
    <col min="13827" max="13828" width="3.75" style="4" bestFit="1" customWidth="1"/>
    <col min="13829" max="13832" width="4.75" style="4" bestFit="1" customWidth="1"/>
    <col min="13833" max="13833" width="3.75" style="4" bestFit="1" customWidth="1"/>
    <col min="13834" max="13835" width="4.75" style="4" bestFit="1" customWidth="1"/>
    <col min="13836" max="13836" width="5.75" style="4" bestFit="1" customWidth="1"/>
    <col min="13837" max="13843" width="4.75" style="4" bestFit="1" customWidth="1"/>
    <col min="13844" max="13844" width="3.75" style="4" bestFit="1" customWidth="1"/>
    <col min="13845" max="14081" width="9" style="4"/>
    <col min="14082" max="14082" width="7.25" style="4" customWidth="1"/>
    <col min="14083" max="14084" width="3.75" style="4" bestFit="1" customWidth="1"/>
    <col min="14085" max="14088" width="4.75" style="4" bestFit="1" customWidth="1"/>
    <col min="14089" max="14089" width="3.75" style="4" bestFit="1" customWidth="1"/>
    <col min="14090" max="14091" width="4.75" style="4" bestFit="1" customWidth="1"/>
    <col min="14092" max="14092" width="5.75" style="4" bestFit="1" customWidth="1"/>
    <col min="14093" max="14099" width="4.75" style="4" bestFit="1" customWidth="1"/>
    <col min="14100" max="14100" width="3.75" style="4" bestFit="1" customWidth="1"/>
    <col min="14101" max="14337" width="9" style="4"/>
    <col min="14338" max="14338" width="7.25" style="4" customWidth="1"/>
    <col min="14339" max="14340" width="3.75" style="4" bestFit="1" customWidth="1"/>
    <col min="14341" max="14344" width="4.75" style="4" bestFit="1" customWidth="1"/>
    <col min="14345" max="14345" width="3.75" style="4" bestFit="1" customWidth="1"/>
    <col min="14346" max="14347" width="4.75" style="4" bestFit="1" customWidth="1"/>
    <col min="14348" max="14348" width="5.75" style="4" bestFit="1" customWidth="1"/>
    <col min="14349" max="14355" width="4.75" style="4" bestFit="1" customWidth="1"/>
    <col min="14356" max="14356" width="3.75" style="4" bestFit="1" customWidth="1"/>
    <col min="14357" max="14593" width="9" style="4"/>
    <col min="14594" max="14594" width="7.25" style="4" customWidth="1"/>
    <col min="14595" max="14596" width="3.75" style="4" bestFit="1" customWidth="1"/>
    <col min="14597" max="14600" width="4.75" style="4" bestFit="1" customWidth="1"/>
    <col min="14601" max="14601" width="3.75" style="4" bestFit="1" customWidth="1"/>
    <col min="14602" max="14603" width="4.75" style="4" bestFit="1" customWidth="1"/>
    <col min="14604" max="14604" width="5.75" style="4" bestFit="1" customWidth="1"/>
    <col min="14605" max="14611" width="4.75" style="4" bestFit="1" customWidth="1"/>
    <col min="14612" max="14612" width="3.75" style="4" bestFit="1" customWidth="1"/>
    <col min="14613" max="14849" width="9" style="4"/>
    <col min="14850" max="14850" width="7.25" style="4" customWidth="1"/>
    <col min="14851" max="14852" width="3.75" style="4" bestFit="1" customWidth="1"/>
    <col min="14853" max="14856" width="4.75" style="4" bestFit="1" customWidth="1"/>
    <col min="14857" max="14857" width="3.75" style="4" bestFit="1" customWidth="1"/>
    <col min="14858" max="14859" width="4.75" style="4" bestFit="1" customWidth="1"/>
    <col min="14860" max="14860" width="5.75" style="4" bestFit="1" customWidth="1"/>
    <col min="14861" max="14867" width="4.75" style="4" bestFit="1" customWidth="1"/>
    <col min="14868" max="14868" width="3.75" style="4" bestFit="1" customWidth="1"/>
    <col min="14869" max="15105" width="9" style="4"/>
    <col min="15106" max="15106" width="7.25" style="4" customWidth="1"/>
    <col min="15107" max="15108" width="3.75" style="4" bestFit="1" customWidth="1"/>
    <col min="15109" max="15112" width="4.75" style="4" bestFit="1" customWidth="1"/>
    <col min="15113" max="15113" width="3.75" style="4" bestFit="1" customWidth="1"/>
    <col min="15114" max="15115" width="4.75" style="4" bestFit="1" customWidth="1"/>
    <col min="15116" max="15116" width="5.75" style="4" bestFit="1" customWidth="1"/>
    <col min="15117" max="15123" width="4.75" style="4" bestFit="1" customWidth="1"/>
    <col min="15124" max="15124" width="3.75" style="4" bestFit="1" customWidth="1"/>
    <col min="15125" max="15361" width="9" style="4"/>
    <col min="15362" max="15362" width="7.25" style="4" customWidth="1"/>
    <col min="15363" max="15364" width="3.75" style="4" bestFit="1" customWidth="1"/>
    <col min="15365" max="15368" width="4.75" style="4" bestFit="1" customWidth="1"/>
    <col min="15369" max="15369" width="3.75" style="4" bestFit="1" customWidth="1"/>
    <col min="15370" max="15371" width="4.75" style="4" bestFit="1" customWidth="1"/>
    <col min="15372" max="15372" width="5.75" style="4" bestFit="1" customWidth="1"/>
    <col min="15373" max="15379" width="4.75" style="4" bestFit="1" customWidth="1"/>
    <col min="15380" max="15380" width="3.75" style="4" bestFit="1" customWidth="1"/>
    <col min="15381" max="15617" width="9" style="4"/>
    <col min="15618" max="15618" width="7.25" style="4" customWidth="1"/>
    <col min="15619" max="15620" width="3.75" style="4" bestFit="1" customWidth="1"/>
    <col min="15621" max="15624" width="4.75" style="4" bestFit="1" customWidth="1"/>
    <col min="15625" max="15625" width="3.75" style="4" bestFit="1" customWidth="1"/>
    <col min="15626" max="15627" width="4.75" style="4" bestFit="1" customWidth="1"/>
    <col min="15628" max="15628" width="5.75" style="4" bestFit="1" customWidth="1"/>
    <col min="15629" max="15635" width="4.75" style="4" bestFit="1" customWidth="1"/>
    <col min="15636" max="15636" width="3.75" style="4" bestFit="1" customWidth="1"/>
    <col min="15637" max="15873" width="9" style="4"/>
    <col min="15874" max="15874" width="7.25" style="4" customWidth="1"/>
    <col min="15875" max="15876" width="3.75" style="4" bestFit="1" customWidth="1"/>
    <col min="15877" max="15880" width="4.75" style="4" bestFit="1" customWidth="1"/>
    <col min="15881" max="15881" width="3.75" style="4" bestFit="1" customWidth="1"/>
    <col min="15882" max="15883" width="4.75" style="4" bestFit="1" customWidth="1"/>
    <col min="15884" max="15884" width="5.75" style="4" bestFit="1" customWidth="1"/>
    <col min="15885" max="15891" width="4.75" style="4" bestFit="1" customWidth="1"/>
    <col min="15892" max="15892" width="3.75" style="4" bestFit="1" customWidth="1"/>
    <col min="15893" max="16129" width="9" style="4"/>
    <col min="16130" max="16130" width="7.25" style="4" customWidth="1"/>
    <col min="16131" max="16132" width="3.75" style="4" bestFit="1" customWidth="1"/>
    <col min="16133" max="16136" width="4.75" style="4" bestFit="1" customWidth="1"/>
    <col min="16137" max="16137" width="3.75" style="4" bestFit="1" customWidth="1"/>
    <col min="16138" max="16139" width="4.75" style="4" bestFit="1" customWidth="1"/>
    <col min="16140" max="16140" width="5.75" style="4" bestFit="1" customWidth="1"/>
    <col min="16141" max="16147" width="4.75" style="4" bestFit="1" customWidth="1"/>
    <col min="16148" max="16148" width="3.75" style="4" bestFit="1" customWidth="1"/>
    <col min="16149" max="16384" width="9" style="4"/>
  </cols>
  <sheetData>
    <row r="1" spans="1:24" ht="30">
      <c r="B1" s="91" t="s">
        <v>25</v>
      </c>
      <c r="C1" s="11" t="s">
        <v>2</v>
      </c>
      <c r="D1" s="12" t="s">
        <v>3</v>
      </c>
      <c r="E1" s="12" t="s">
        <v>4</v>
      </c>
      <c r="F1" s="11" t="s">
        <v>26</v>
      </c>
      <c r="G1" s="12" t="s">
        <v>27</v>
      </c>
      <c r="H1" s="11" t="s">
        <v>7</v>
      </c>
      <c r="I1" s="12" t="s">
        <v>8</v>
      </c>
      <c r="J1" s="11" t="s">
        <v>9</v>
      </c>
      <c r="K1" s="12" t="s">
        <v>10</v>
      </c>
      <c r="L1" s="11" t="s">
        <v>28</v>
      </c>
      <c r="M1" s="11" t="s">
        <v>29</v>
      </c>
      <c r="N1" s="11" t="s">
        <v>30</v>
      </c>
      <c r="O1" s="12" t="s">
        <v>31</v>
      </c>
      <c r="P1" s="12" t="s">
        <v>32</v>
      </c>
      <c r="Q1" s="12" t="s">
        <v>33</v>
      </c>
      <c r="R1" s="12" t="s">
        <v>34</v>
      </c>
      <c r="S1" s="12" t="s">
        <v>35</v>
      </c>
      <c r="T1" s="12" t="s">
        <v>36</v>
      </c>
    </row>
    <row r="2" spans="1:24" ht="30">
      <c r="B2" s="91"/>
      <c r="C2" s="11" t="s">
        <v>19</v>
      </c>
      <c r="D2" s="12" t="s">
        <v>19</v>
      </c>
      <c r="E2" s="12" t="s">
        <v>19</v>
      </c>
      <c r="F2" s="11" t="s">
        <v>19</v>
      </c>
      <c r="G2" s="12" t="s">
        <v>19</v>
      </c>
      <c r="H2" s="11" t="s">
        <v>19</v>
      </c>
      <c r="I2" s="12" t="s">
        <v>19</v>
      </c>
      <c r="J2" s="13" t="s">
        <v>37</v>
      </c>
      <c r="K2" s="14" t="s">
        <v>21</v>
      </c>
      <c r="L2" s="13" t="s">
        <v>38</v>
      </c>
      <c r="M2" s="13" t="s">
        <v>39</v>
      </c>
      <c r="N2" s="13" t="s">
        <v>24</v>
      </c>
      <c r="O2" s="14" t="s">
        <v>38</v>
      </c>
      <c r="P2" s="14" t="s">
        <v>39</v>
      </c>
      <c r="Q2" s="14" t="s">
        <v>24</v>
      </c>
      <c r="R2" s="14" t="s">
        <v>24</v>
      </c>
      <c r="S2" s="14" t="s">
        <v>24</v>
      </c>
      <c r="T2" s="14" t="s">
        <v>19</v>
      </c>
    </row>
    <row r="3" spans="1:24">
      <c r="B3" s="7">
        <v>400</v>
      </c>
      <c r="C3" s="8">
        <f>VLOOKUP($B$3,$B$5:$T$28,2,0)</f>
        <v>400</v>
      </c>
      <c r="D3" s="8">
        <f>VLOOKUP($B$3,$B$5:$T$28,3,0)</f>
        <v>110</v>
      </c>
      <c r="E3" s="8">
        <f>VLOOKUP($B$3,$B$5:$T$28,4,0)</f>
        <v>14</v>
      </c>
      <c r="F3" s="8">
        <f>VLOOKUP($B$3,$B$5:$T$28,5,0)</f>
        <v>18</v>
      </c>
      <c r="G3" s="8">
        <f>VLOOKUP($B$3,$B$5:$T$28,6,0)</f>
        <v>9</v>
      </c>
      <c r="H3" s="8">
        <f>VLOOKUP($B$3,$B$5:$T$28,7,0)</f>
        <v>38</v>
      </c>
      <c r="I3" s="8">
        <f>VLOOKUP($B$3,$B$5:$T$28,8,0)</f>
        <v>325</v>
      </c>
      <c r="J3" s="8">
        <f>VLOOKUP($B$3,$B$5:$T$28,9,0)</f>
        <v>91.5</v>
      </c>
      <c r="K3" s="8">
        <f>VLOOKUP($B$3,$B$5:$T$28,10,0)</f>
        <v>71.8</v>
      </c>
      <c r="L3" s="8">
        <f>VLOOKUP($B$3,$B$5:$T$28,11,0)</f>
        <v>20350</v>
      </c>
      <c r="M3" s="8">
        <f>VLOOKUP($B$3,$B$5:$T$28,12,0)</f>
        <v>1020</v>
      </c>
      <c r="N3" s="8">
        <f>VLOOKUP($B$3,$B$5:$T$28,13,0)</f>
        <v>14.9</v>
      </c>
      <c r="O3" s="8">
        <f>VLOOKUP($B$3,$B$5:$T$28,14,0)</f>
        <v>846</v>
      </c>
      <c r="P3" s="8">
        <f>VLOOKUP($B$3,$B$5:$T$28,15,0)</f>
        <v>102</v>
      </c>
      <c r="Q3" s="8">
        <f>VLOOKUP($B$3,$B$5:$T$28,16,0)</f>
        <v>3.04</v>
      </c>
      <c r="R3" s="8">
        <f>VLOOKUP($B$3,$B$5:$T$28,17,0)</f>
        <v>2.65</v>
      </c>
      <c r="S3" s="8">
        <f>VLOOKUP($B$3,$B$5:$T$28,18,0)</f>
        <v>5.1100000000000003</v>
      </c>
      <c r="T3" s="8">
        <f>VLOOKUP($B$3,$B$5:$T$28,19,0)</f>
        <v>240</v>
      </c>
    </row>
    <row r="5" spans="1:24">
      <c r="B5" s="9" t="s">
        <v>40</v>
      </c>
      <c r="C5" s="9">
        <v>30</v>
      </c>
      <c r="D5" s="9">
        <v>15</v>
      </c>
      <c r="E5" s="9">
        <v>4</v>
      </c>
      <c r="F5" s="9">
        <v>4.5</v>
      </c>
      <c r="G5" s="9">
        <v>2</v>
      </c>
      <c r="H5" s="9">
        <v>9</v>
      </c>
      <c r="I5" s="9">
        <v>12</v>
      </c>
      <c r="J5" s="9">
        <v>2.21</v>
      </c>
      <c r="K5" s="9">
        <v>1.74</v>
      </c>
      <c r="L5" s="9">
        <v>2.5299999999999998</v>
      </c>
      <c r="M5" s="9">
        <v>1.69</v>
      </c>
      <c r="N5" s="9">
        <v>1.07</v>
      </c>
      <c r="O5" s="9">
        <v>0.38</v>
      </c>
      <c r="P5" s="9">
        <v>0.39</v>
      </c>
      <c r="Q5" s="9">
        <v>0.42</v>
      </c>
      <c r="R5" s="9">
        <v>0.52</v>
      </c>
      <c r="S5" s="9">
        <v>0.74</v>
      </c>
      <c r="T5" s="9" t="s">
        <v>41</v>
      </c>
    </row>
    <row r="6" spans="1:24">
      <c r="B6" s="9">
        <v>30</v>
      </c>
      <c r="C6" s="9">
        <v>30</v>
      </c>
      <c r="D6" s="9">
        <v>33</v>
      </c>
      <c r="E6" s="9">
        <v>5</v>
      </c>
      <c r="F6" s="9">
        <v>7</v>
      </c>
      <c r="G6" s="9">
        <v>3.5</v>
      </c>
      <c r="H6" s="9">
        <v>14.5</v>
      </c>
      <c r="I6" s="9">
        <v>1</v>
      </c>
      <c r="J6" s="9">
        <v>5.44</v>
      </c>
      <c r="K6" s="9">
        <v>4.2699999999999996</v>
      </c>
      <c r="L6" s="9">
        <v>6.39</v>
      </c>
      <c r="M6" s="9">
        <v>4.26</v>
      </c>
      <c r="N6" s="9">
        <v>1.08</v>
      </c>
      <c r="O6" s="9">
        <v>5.33</v>
      </c>
      <c r="P6" s="9">
        <v>2.68</v>
      </c>
      <c r="Q6" s="9">
        <v>0.99</v>
      </c>
      <c r="R6" s="9">
        <v>1.31</v>
      </c>
      <c r="S6" s="9">
        <v>2.2200000000000002</v>
      </c>
      <c r="T6" s="9" t="s">
        <v>41</v>
      </c>
    </row>
    <row r="7" spans="1:24">
      <c r="B7" s="9" t="s">
        <v>42</v>
      </c>
      <c r="C7" s="9">
        <v>40</v>
      </c>
      <c r="D7" s="9">
        <v>20</v>
      </c>
      <c r="E7" s="9">
        <v>5</v>
      </c>
      <c r="F7" s="9">
        <v>5.5</v>
      </c>
      <c r="G7" s="9">
        <v>2.5</v>
      </c>
      <c r="H7" s="9">
        <v>11</v>
      </c>
      <c r="I7" s="9">
        <v>18</v>
      </c>
      <c r="J7" s="9">
        <v>3.66</v>
      </c>
      <c r="K7" s="9">
        <v>2.87</v>
      </c>
      <c r="L7" s="9">
        <v>7.58</v>
      </c>
      <c r="M7" s="9">
        <v>3.79</v>
      </c>
      <c r="N7" s="9">
        <v>1.44</v>
      </c>
      <c r="O7" s="9">
        <v>1.1399999999999999</v>
      </c>
      <c r="P7" s="9">
        <v>0.86</v>
      </c>
      <c r="Q7" s="9">
        <v>0.56000000000000005</v>
      </c>
      <c r="R7" s="9">
        <v>0.67</v>
      </c>
      <c r="S7" s="9">
        <v>1.01</v>
      </c>
      <c r="T7" s="9" t="s">
        <v>41</v>
      </c>
    </row>
    <row r="8" spans="1:24">
      <c r="B8" s="9">
        <v>40</v>
      </c>
      <c r="C8" s="9">
        <v>40</v>
      </c>
      <c r="D8" s="9">
        <v>35</v>
      </c>
      <c r="E8" s="9">
        <v>5</v>
      </c>
      <c r="F8" s="9">
        <v>7</v>
      </c>
      <c r="G8" s="9">
        <v>3.5</v>
      </c>
      <c r="H8" s="9">
        <v>14.5</v>
      </c>
      <c r="I8" s="9">
        <v>11</v>
      </c>
      <c r="J8" s="9">
        <v>6.21</v>
      </c>
      <c r="K8" s="9">
        <v>4.87</v>
      </c>
      <c r="L8" s="9">
        <v>14.1</v>
      </c>
      <c r="M8" s="9">
        <v>7.05</v>
      </c>
      <c r="N8" s="9">
        <v>1.5</v>
      </c>
      <c r="O8" s="9">
        <v>6.68</v>
      </c>
      <c r="P8" s="9">
        <v>3.08</v>
      </c>
      <c r="Q8" s="9">
        <v>1.04</v>
      </c>
      <c r="R8" s="9">
        <v>1.33</v>
      </c>
      <c r="S8" s="9">
        <v>2.3199999999999998</v>
      </c>
      <c r="T8" s="9" t="s">
        <v>41</v>
      </c>
    </row>
    <row r="9" spans="1:24">
      <c r="B9" s="9" t="s">
        <v>43</v>
      </c>
      <c r="C9" s="9">
        <v>50</v>
      </c>
      <c r="D9" s="9">
        <v>25</v>
      </c>
      <c r="E9" s="9">
        <v>5</v>
      </c>
      <c r="F9" s="9">
        <v>6</v>
      </c>
      <c r="G9" s="9">
        <v>3</v>
      </c>
      <c r="H9" s="9">
        <v>12.5</v>
      </c>
      <c r="I9" s="9">
        <v>25</v>
      </c>
      <c r="J9" s="9">
        <v>4.92</v>
      </c>
      <c r="K9" s="9">
        <v>3.86</v>
      </c>
      <c r="L9" s="9">
        <v>16.8</v>
      </c>
      <c r="M9" s="9">
        <v>6.73</v>
      </c>
      <c r="N9" s="9">
        <v>1.85</v>
      </c>
      <c r="O9" s="9">
        <v>2.4900000000000002</v>
      </c>
      <c r="P9" s="9">
        <v>1.48</v>
      </c>
      <c r="Q9" s="9">
        <v>0.71</v>
      </c>
      <c r="R9" s="9">
        <v>0.81</v>
      </c>
      <c r="S9" s="9">
        <v>1.34</v>
      </c>
      <c r="T9" s="9" t="s">
        <v>41</v>
      </c>
      <c r="W9" s="4" t="s">
        <v>119</v>
      </c>
      <c r="X9" s="4" t="s">
        <v>122</v>
      </c>
    </row>
    <row r="10" spans="1:24">
      <c r="A10" s="4">
        <v>1</v>
      </c>
      <c r="B10" s="9">
        <v>50</v>
      </c>
      <c r="C10" s="9">
        <v>50</v>
      </c>
      <c r="D10" s="9">
        <v>38</v>
      </c>
      <c r="E10" s="9">
        <v>5</v>
      </c>
      <c r="F10" s="9">
        <v>7</v>
      </c>
      <c r="G10" s="9">
        <v>3.5</v>
      </c>
      <c r="H10" s="9">
        <v>15</v>
      </c>
      <c r="I10" s="9">
        <v>20</v>
      </c>
      <c r="J10" s="9">
        <v>7.12</v>
      </c>
      <c r="K10" s="9">
        <v>5.59</v>
      </c>
      <c r="L10" s="9">
        <v>26.4</v>
      </c>
      <c r="M10" s="9">
        <v>10.6</v>
      </c>
      <c r="N10" s="9">
        <v>1.92</v>
      </c>
      <c r="O10" s="9">
        <v>9.1199999999999992</v>
      </c>
      <c r="P10" s="9">
        <v>3.75</v>
      </c>
      <c r="Q10" s="9">
        <v>1.1299999999999999</v>
      </c>
      <c r="R10" s="9">
        <v>1.37</v>
      </c>
      <c r="S10" s="9">
        <v>2.4700000000000002</v>
      </c>
      <c r="T10" s="9">
        <v>4</v>
      </c>
      <c r="U10" s="4">
        <v>1</v>
      </c>
      <c r="W10" s="4">
        <f>IF(J10&gt;MAX('BARCING-Design'!$B$11:$B$12),U10,"")</f>
        <v>1</v>
      </c>
      <c r="X10" s="4">
        <f>IF((J10*2)&gt;MAX('BARCING-Design'!$B$11:$B$12),U10,"")</f>
        <v>1</v>
      </c>
    </row>
    <row r="11" spans="1:24">
      <c r="A11" s="4">
        <v>2</v>
      </c>
      <c r="B11" s="9">
        <v>60</v>
      </c>
      <c r="C11" s="9">
        <v>60</v>
      </c>
      <c r="D11" s="9">
        <v>30</v>
      </c>
      <c r="E11" s="9">
        <v>6</v>
      </c>
      <c r="F11" s="9">
        <v>6</v>
      </c>
      <c r="G11" s="9">
        <v>3</v>
      </c>
      <c r="H11" s="9">
        <v>12.5</v>
      </c>
      <c r="I11" s="9">
        <v>35</v>
      </c>
      <c r="J11" s="9">
        <v>6.46</v>
      </c>
      <c r="K11" s="9">
        <v>5.07</v>
      </c>
      <c r="L11" s="9">
        <v>31.6</v>
      </c>
      <c r="M11" s="9">
        <v>10.5</v>
      </c>
      <c r="N11" s="9">
        <v>2.21</v>
      </c>
      <c r="O11" s="9">
        <v>4.51</v>
      </c>
      <c r="P11" s="9">
        <v>2.16</v>
      </c>
      <c r="Q11" s="9">
        <v>0.84</v>
      </c>
      <c r="R11" s="9">
        <v>0.91</v>
      </c>
      <c r="S11" s="9">
        <v>1.5</v>
      </c>
      <c r="T11" s="9" t="s">
        <v>41</v>
      </c>
      <c r="U11" s="4">
        <v>2</v>
      </c>
      <c r="W11" s="4">
        <f>IF(J11&gt;MAX('BARCING-Design'!$B$11:$B$12),U11,"")</f>
        <v>2</v>
      </c>
      <c r="X11" s="4">
        <f>IF((J11*2)&gt;MAX('BARCING-Design'!$B$11:$B$12),U11,"")</f>
        <v>2</v>
      </c>
    </row>
    <row r="12" spans="1:24">
      <c r="A12" s="4">
        <v>3</v>
      </c>
      <c r="B12" s="9">
        <v>65</v>
      </c>
      <c r="C12" s="9">
        <v>65</v>
      </c>
      <c r="D12" s="9">
        <v>42</v>
      </c>
      <c r="E12" s="9">
        <v>5.5</v>
      </c>
      <c r="F12" s="9">
        <v>7.5</v>
      </c>
      <c r="G12" s="9">
        <v>4</v>
      </c>
      <c r="H12" s="9">
        <v>16</v>
      </c>
      <c r="I12" s="9">
        <v>33</v>
      </c>
      <c r="J12" s="9">
        <v>9.0299999999999994</v>
      </c>
      <c r="K12" s="9">
        <v>7.09</v>
      </c>
      <c r="L12" s="9">
        <v>57.5</v>
      </c>
      <c r="M12" s="9">
        <v>17.7</v>
      </c>
      <c r="N12" s="9">
        <v>2.52</v>
      </c>
      <c r="O12" s="9">
        <v>14.1</v>
      </c>
      <c r="P12" s="9">
        <v>5.07</v>
      </c>
      <c r="Q12" s="9">
        <v>1.25</v>
      </c>
      <c r="R12" s="9">
        <v>1.42</v>
      </c>
      <c r="S12" s="9">
        <v>2.6</v>
      </c>
      <c r="T12" s="9">
        <v>16</v>
      </c>
      <c r="U12" s="4">
        <v>3</v>
      </c>
      <c r="W12" s="4">
        <f>IF(J12&gt;MAX('BARCING-Design'!$B$11:$B$12),U12,"")</f>
        <v>3</v>
      </c>
      <c r="X12" s="4">
        <f>IF((J12*2)&gt;MAX('BARCING-Design'!$B$11:$B$12),U12,"")</f>
        <v>3</v>
      </c>
    </row>
    <row r="13" spans="1:24">
      <c r="A13" s="4">
        <v>4</v>
      </c>
      <c r="B13" s="9">
        <v>80</v>
      </c>
      <c r="C13" s="9">
        <v>80</v>
      </c>
      <c r="D13" s="9">
        <v>45</v>
      </c>
      <c r="E13" s="9">
        <v>6</v>
      </c>
      <c r="F13" s="9">
        <v>8</v>
      </c>
      <c r="G13" s="9">
        <v>4</v>
      </c>
      <c r="H13" s="9">
        <v>17</v>
      </c>
      <c r="I13" s="9">
        <v>47</v>
      </c>
      <c r="J13" s="9">
        <v>11</v>
      </c>
      <c r="K13" s="9">
        <v>8.64</v>
      </c>
      <c r="L13" s="9">
        <v>106</v>
      </c>
      <c r="M13" s="9">
        <v>26.5</v>
      </c>
      <c r="N13" s="9">
        <v>3.1</v>
      </c>
      <c r="O13" s="9">
        <v>19.399999999999999</v>
      </c>
      <c r="P13" s="9">
        <v>6.36</v>
      </c>
      <c r="Q13" s="9">
        <v>1.33</v>
      </c>
      <c r="R13" s="9">
        <v>1.45</v>
      </c>
      <c r="S13" s="9">
        <v>2.67</v>
      </c>
      <c r="T13" s="9">
        <v>28</v>
      </c>
      <c r="U13" s="4">
        <v>4</v>
      </c>
      <c r="W13" s="4">
        <f>IF(J13&gt;MAX('BARCING-Design'!$B$11:$B$12),U13,"")</f>
        <v>4</v>
      </c>
      <c r="X13" s="4">
        <f>IF((J13*2)&gt;MAX('BARCING-Design'!$B$11:$B$12),U13,"")</f>
        <v>4</v>
      </c>
    </row>
    <row r="14" spans="1:24">
      <c r="A14" s="4">
        <v>5</v>
      </c>
      <c r="B14" s="9">
        <v>100</v>
      </c>
      <c r="C14" s="9">
        <v>100</v>
      </c>
      <c r="D14" s="9">
        <v>50</v>
      </c>
      <c r="E14" s="9">
        <v>6</v>
      </c>
      <c r="F14" s="9">
        <v>8.5</v>
      </c>
      <c r="G14" s="9">
        <v>4.5</v>
      </c>
      <c r="H14" s="9">
        <v>18</v>
      </c>
      <c r="I14" s="9">
        <v>64</v>
      </c>
      <c r="J14" s="9">
        <v>13.5</v>
      </c>
      <c r="K14" s="9">
        <v>10.6</v>
      </c>
      <c r="L14" s="9">
        <v>206</v>
      </c>
      <c r="M14" s="9">
        <v>41.2</v>
      </c>
      <c r="N14" s="9">
        <v>3.91</v>
      </c>
      <c r="O14" s="9">
        <v>29.3</v>
      </c>
      <c r="P14" s="9">
        <v>8.49</v>
      </c>
      <c r="Q14" s="9">
        <v>1.47</v>
      </c>
      <c r="R14" s="9">
        <v>1.55</v>
      </c>
      <c r="S14" s="9">
        <v>2.93</v>
      </c>
      <c r="T14" s="9">
        <v>42</v>
      </c>
      <c r="U14" s="4">
        <v>5</v>
      </c>
      <c r="W14" s="4">
        <f>IF(J14&gt;MAX('BARCING-Design'!$B$11:$B$12),U14,"")</f>
        <v>5</v>
      </c>
      <c r="X14" s="4">
        <f>IF((J14*2)&gt;MAX('BARCING-Design'!$B$11:$B$12),U14,"")</f>
        <v>5</v>
      </c>
    </row>
    <row r="15" spans="1:24">
      <c r="A15" s="4">
        <v>6</v>
      </c>
      <c r="B15" s="9">
        <v>120</v>
      </c>
      <c r="C15" s="9">
        <v>120</v>
      </c>
      <c r="D15" s="9">
        <v>55</v>
      </c>
      <c r="E15" s="9">
        <v>7</v>
      </c>
      <c r="F15" s="9">
        <v>9</v>
      </c>
      <c r="G15" s="9">
        <v>4.5</v>
      </c>
      <c r="H15" s="9">
        <v>19</v>
      </c>
      <c r="I15" s="9">
        <v>82</v>
      </c>
      <c r="J15" s="9">
        <v>17</v>
      </c>
      <c r="K15" s="9">
        <v>13.4</v>
      </c>
      <c r="L15" s="9">
        <v>364</v>
      </c>
      <c r="M15" s="9">
        <v>60.7</v>
      </c>
      <c r="N15" s="9">
        <v>4.62</v>
      </c>
      <c r="O15" s="9">
        <v>43.2</v>
      </c>
      <c r="P15" s="9">
        <v>11.1</v>
      </c>
      <c r="Q15" s="9">
        <v>1.59</v>
      </c>
      <c r="R15" s="9">
        <v>1.6</v>
      </c>
      <c r="S15" s="9">
        <v>3.03</v>
      </c>
      <c r="T15" s="9">
        <v>56</v>
      </c>
      <c r="U15" s="4">
        <v>6</v>
      </c>
      <c r="W15" s="4">
        <f>IF(J15&gt;MAX('BARCING-Design'!$B$11:$B$12),U15,"")</f>
        <v>6</v>
      </c>
      <c r="X15" s="4">
        <f>IF((J15*2)&gt;MAX('BARCING-Design'!$B$11:$B$12),U15,"")</f>
        <v>6</v>
      </c>
    </row>
    <row r="16" spans="1:24">
      <c r="A16" s="4">
        <v>7</v>
      </c>
      <c r="B16" s="9">
        <v>140</v>
      </c>
      <c r="C16" s="9">
        <v>140</v>
      </c>
      <c r="D16" s="9">
        <v>60</v>
      </c>
      <c r="E16" s="9">
        <v>7</v>
      </c>
      <c r="F16" s="9">
        <v>10</v>
      </c>
      <c r="G16" s="9">
        <v>5</v>
      </c>
      <c r="H16" s="9">
        <v>21</v>
      </c>
      <c r="I16" s="9">
        <v>97</v>
      </c>
      <c r="J16" s="9">
        <v>20.399999999999999</v>
      </c>
      <c r="K16" s="9">
        <v>16</v>
      </c>
      <c r="L16" s="9">
        <v>605</v>
      </c>
      <c r="M16" s="9">
        <v>86.4</v>
      </c>
      <c r="N16" s="9">
        <v>5.45</v>
      </c>
      <c r="O16" s="9">
        <v>62.7</v>
      </c>
      <c r="P16" s="9">
        <v>14.8</v>
      </c>
      <c r="Q16" s="9">
        <v>1.75</v>
      </c>
      <c r="R16" s="9">
        <v>1.75</v>
      </c>
      <c r="S16" s="9">
        <v>3.37</v>
      </c>
      <c r="T16" s="9">
        <v>70</v>
      </c>
      <c r="U16" s="4">
        <v>7</v>
      </c>
      <c r="W16" s="4">
        <f>IF(J16&gt;MAX('BARCING-Design'!$B$11:$B$12),U16,"")</f>
        <v>7</v>
      </c>
      <c r="X16" s="4">
        <f>IF((J16*2)&gt;MAX('BARCING-Design'!$B$11:$B$12),U16,"")</f>
        <v>7</v>
      </c>
    </row>
    <row r="17" spans="1:24">
      <c r="A17" s="4">
        <v>8</v>
      </c>
      <c r="B17" s="9">
        <v>160</v>
      </c>
      <c r="C17" s="9">
        <v>160</v>
      </c>
      <c r="D17" s="9">
        <v>65</v>
      </c>
      <c r="E17" s="9">
        <v>7.5</v>
      </c>
      <c r="F17" s="9">
        <v>10.5</v>
      </c>
      <c r="G17" s="9">
        <v>5.5</v>
      </c>
      <c r="H17" s="9">
        <v>22.5</v>
      </c>
      <c r="I17" s="9">
        <v>116</v>
      </c>
      <c r="J17" s="9">
        <v>24</v>
      </c>
      <c r="K17" s="9">
        <v>18.8</v>
      </c>
      <c r="L17" s="9">
        <v>925</v>
      </c>
      <c r="M17" s="9">
        <v>116</v>
      </c>
      <c r="N17" s="9">
        <v>6.21</v>
      </c>
      <c r="O17" s="9">
        <v>85.3</v>
      </c>
      <c r="P17" s="9">
        <v>18.3</v>
      </c>
      <c r="Q17" s="9">
        <v>1.89</v>
      </c>
      <c r="R17" s="9">
        <v>1.84</v>
      </c>
      <c r="S17" s="9">
        <v>3.56</v>
      </c>
      <c r="T17" s="9">
        <v>82</v>
      </c>
      <c r="U17" s="4">
        <v>8</v>
      </c>
      <c r="W17" s="4">
        <f>IF(J17&gt;MAX('BARCING-Design'!$B$11:$B$12),U17,"")</f>
        <v>8</v>
      </c>
      <c r="X17" s="4">
        <f>IF((J17*2)&gt;MAX('BARCING-Design'!$B$11:$B$12),U17,"")</f>
        <v>8</v>
      </c>
    </row>
    <row r="18" spans="1:24">
      <c r="A18" s="4">
        <v>9</v>
      </c>
      <c r="B18" s="9">
        <v>180</v>
      </c>
      <c r="C18" s="9">
        <v>180</v>
      </c>
      <c r="D18" s="9">
        <v>70</v>
      </c>
      <c r="E18" s="9">
        <v>8</v>
      </c>
      <c r="F18" s="9">
        <v>11</v>
      </c>
      <c r="G18" s="9">
        <v>5.5</v>
      </c>
      <c r="H18" s="9">
        <v>23.5</v>
      </c>
      <c r="I18" s="9">
        <v>133</v>
      </c>
      <c r="J18" s="9">
        <v>28</v>
      </c>
      <c r="K18" s="9">
        <v>22</v>
      </c>
      <c r="L18" s="9">
        <v>1350</v>
      </c>
      <c r="M18" s="9">
        <v>150</v>
      </c>
      <c r="N18" s="9">
        <v>6.95</v>
      </c>
      <c r="O18" s="9">
        <v>114</v>
      </c>
      <c r="P18" s="9">
        <v>22.4</v>
      </c>
      <c r="Q18" s="9">
        <v>2.02</v>
      </c>
      <c r="R18" s="9">
        <v>1.92</v>
      </c>
      <c r="S18" s="9">
        <v>3.75</v>
      </c>
      <c r="T18" s="9">
        <v>96</v>
      </c>
      <c r="U18" s="4">
        <v>9</v>
      </c>
      <c r="W18" s="4">
        <f>IF(J18&gt;MAX('BARCING-Design'!$B$11:$B$12),U18,"")</f>
        <v>9</v>
      </c>
      <c r="X18" s="4">
        <f>IF((J18*2)&gt;MAX('BARCING-Design'!$B$11:$B$12),U18,"")</f>
        <v>9</v>
      </c>
    </row>
    <row r="19" spans="1:24">
      <c r="A19" s="4">
        <v>10</v>
      </c>
      <c r="B19" s="9">
        <v>200</v>
      </c>
      <c r="C19" s="9">
        <v>200</v>
      </c>
      <c r="D19" s="9">
        <v>75</v>
      </c>
      <c r="E19" s="9">
        <v>8.5</v>
      </c>
      <c r="F19" s="9">
        <v>11.5</v>
      </c>
      <c r="G19" s="9">
        <v>6</v>
      </c>
      <c r="H19" s="9">
        <v>24.5</v>
      </c>
      <c r="I19" s="9">
        <v>151</v>
      </c>
      <c r="J19" s="9">
        <v>32.200000000000003</v>
      </c>
      <c r="K19" s="9">
        <v>25.3</v>
      </c>
      <c r="L19" s="9">
        <v>1910</v>
      </c>
      <c r="M19" s="9">
        <v>191</v>
      </c>
      <c r="N19" s="9">
        <v>7.7</v>
      </c>
      <c r="O19" s="9">
        <v>148</v>
      </c>
      <c r="P19" s="9">
        <v>27</v>
      </c>
      <c r="Q19" s="9">
        <v>2.14</v>
      </c>
      <c r="R19" s="9">
        <v>2.0099999999999998</v>
      </c>
      <c r="S19" s="9">
        <v>3.94</v>
      </c>
      <c r="T19" s="9">
        <v>108</v>
      </c>
      <c r="U19" s="4">
        <v>10</v>
      </c>
      <c r="W19" s="4">
        <f>IF(J19&gt;MAX('BARCING-Design'!$B$11:$B$12),U19,"")</f>
        <v>10</v>
      </c>
      <c r="X19" s="4">
        <f>IF((J19*2)&gt;MAX('BARCING-Design'!$B$11:$B$12),U19,"")</f>
        <v>10</v>
      </c>
    </row>
    <row r="20" spans="1:24">
      <c r="A20" s="4">
        <v>11</v>
      </c>
      <c r="B20" s="9">
        <v>220</v>
      </c>
      <c r="C20" s="9">
        <v>220</v>
      </c>
      <c r="D20" s="9">
        <v>80</v>
      </c>
      <c r="E20" s="9">
        <v>9</v>
      </c>
      <c r="F20" s="9">
        <v>12.5</v>
      </c>
      <c r="G20" s="9">
        <v>6.5</v>
      </c>
      <c r="H20" s="9">
        <v>26.5</v>
      </c>
      <c r="I20" s="9">
        <v>166</v>
      </c>
      <c r="J20" s="9">
        <v>37.4</v>
      </c>
      <c r="K20" s="9">
        <v>29.4</v>
      </c>
      <c r="L20" s="9">
        <v>26900</v>
      </c>
      <c r="M20" s="9">
        <v>245</v>
      </c>
      <c r="N20" s="9">
        <v>8.48</v>
      </c>
      <c r="O20" s="9">
        <v>197</v>
      </c>
      <c r="P20" s="9">
        <v>33.6</v>
      </c>
      <c r="Q20" s="9">
        <v>2.2999999999999998</v>
      </c>
      <c r="R20" s="9">
        <v>2.14</v>
      </c>
      <c r="S20" s="9">
        <v>4.2</v>
      </c>
      <c r="T20" s="9">
        <v>122</v>
      </c>
      <c r="U20" s="4">
        <v>11</v>
      </c>
      <c r="W20" s="4">
        <f>IF(J20&gt;MAX('BARCING-Design'!$B$11:$B$12),U20,"")</f>
        <v>11</v>
      </c>
      <c r="X20" s="4">
        <f>IF((J20*2)&gt;MAX('BARCING-Design'!$B$11:$B$12),U20,"")</f>
        <v>11</v>
      </c>
    </row>
    <row r="21" spans="1:24">
      <c r="A21" s="4">
        <v>12</v>
      </c>
      <c r="B21" s="9">
        <v>240</v>
      </c>
      <c r="C21" s="9">
        <v>240</v>
      </c>
      <c r="D21" s="9">
        <v>85</v>
      </c>
      <c r="E21" s="9">
        <v>9.5</v>
      </c>
      <c r="F21" s="9">
        <v>13</v>
      </c>
      <c r="G21" s="9">
        <v>6.5</v>
      </c>
      <c r="H21" s="9">
        <v>28</v>
      </c>
      <c r="I21" s="9">
        <v>185</v>
      </c>
      <c r="J21" s="9">
        <v>42.3</v>
      </c>
      <c r="K21" s="9">
        <v>33.200000000000003</v>
      </c>
      <c r="L21" s="9">
        <v>3600</v>
      </c>
      <c r="M21" s="9">
        <v>300</v>
      </c>
      <c r="N21" s="9">
        <v>9.2200000000000006</v>
      </c>
      <c r="O21" s="9">
        <v>248</v>
      </c>
      <c r="P21" s="9">
        <v>39.6</v>
      </c>
      <c r="Q21" s="9">
        <v>2.42</v>
      </c>
      <c r="R21" s="9">
        <v>2.23</v>
      </c>
      <c r="S21" s="9">
        <v>4.3899999999999997</v>
      </c>
      <c r="T21" s="9">
        <v>134</v>
      </c>
      <c r="U21" s="4">
        <v>12</v>
      </c>
      <c r="W21" s="4">
        <f>IF(J21&gt;MAX('BARCING-Design'!$B$11:$B$12),U21,"")</f>
        <v>12</v>
      </c>
      <c r="X21" s="4">
        <f>IF((J21*2)&gt;MAX('BARCING-Design'!$B$11:$B$12),U21,"")</f>
        <v>12</v>
      </c>
    </row>
    <row r="22" spans="1:24">
      <c r="A22" s="4">
        <v>13</v>
      </c>
      <c r="B22" s="9">
        <v>260</v>
      </c>
      <c r="C22" s="9">
        <v>260</v>
      </c>
      <c r="D22" s="9">
        <v>90</v>
      </c>
      <c r="E22" s="9">
        <v>10</v>
      </c>
      <c r="F22" s="9">
        <v>14</v>
      </c>
      <c r="G22" s="9">
        <v>7</v>
      </c>
      <c r="H22" s="9">
        <v>30</v>
      </c>
      <c r="I22" s="9">
        <v>201</v>
      </c>
      <c r="J22" s="9">
        <v>48.3</v>
      </c>
      <c r="K22" s="9">
        <v>37.9</v>
      </c>
      <c r="L22" s="9">
        <v>4820</v>
      </c>
      <c r="M22" s="9">
        <v>371</v>
      </c>
      <c r="N22" s="9">
        <v>9.99</v>
      </c>
      <c r="O22" s="9">
        <v>317</v>
      </c>
      <c r="P22" s="9">
        <v>47.7</v>
      </c>
      <c r="Q22" s="9">
        <v>2.56</v>
      </c>
      <c r="R22" s="9">
        <v>2.36</v>
      </c>
      <c r="S22" s="9">
        <v>4.66</v>
      </c>
      <c r="T22" s="9">
        <v>146</v>
      </c>
      <c r="U22" s="4">
        <v>13</v>
      </c>
      <c r="W22" s="4">
        <f>IF(J22&gt;MAX('BARCING-Design'!$B$11:$B$12),U22,"")</f>
        <v>13</v>
      </c>
      <c r="X22" s="4">
        <f>IF((J22*2)&gt;MAX('BARCING-Design'!$B$11:$B$12),U22,"")</f>
        <v>13</v>
      </c>
    </row>
    <row r="23" spans="1:24">
      <c r="A23" s="4">
        <v>14</v>
      </c>
      <c r="B23" s="9">
        <v>280</v>
      </c>
      <c r="C23" s="9">
        <v>280</v>
      </c>
      <c r="D23" s="9">
        <v>95</v>
      </c>
      <c r="E23" s="9">
        <v>10</v>
      </c>
      <c r="F23" s="9">
        <v>15</v>
      </c>
      <c r="G23" s="9">
        <v>7.5</v>
      </c>
      <c r="H23" s="9">
        <v>32</v>
      </c>
      <c r="I23" s="9">
        <v>216</v>
      </c>
      <c r="J23" s="9">
        <v>53.3</v>
      </c>
      <c r="K23" s="9">
        <v>41.8</v>
      </c>
      <c r="L23" s="9">
        <v>6280</v>
      </c>
      <c r="M23" s="9">
        <v>448</v>
      </c>
      <c r="N23" s="9">
        <v>10.9</v>
      </c>
      <c r="O23" s="9">
        <v>399</v>
      </c>
      <c r="P23" s="9">
        <v>57.2</v>
      </c>
      <c r="Q23" s="9">
        <v>2.74</v>
      </c>
      <c r="R23" s="9">
        <v>2.5299999999999998</v>
      </c>
      <c r="S23" s="9">
        <v>5.0199999999999996</v>
      </c>
      <c r="T23" s="9">
        <v>160</v>
      </c>
      <c r="U23" s="4">
        <v>14</v>
      </c>
      <c r="W23" s="4">
        <f>IF(J23&gt;MAX('BARCING-Design'!$B$11:$B$12),U23,"")</f>
        <v>14</v>
      </c>
      <c r="X23" s="4">
        <f>IF((J23*2)&gt;MAX('BARCING-Design'!$B$11:$B$12),U23,"")</f>
        <v>14</v>
      </c>
    </row>
    <row r="24" spans="1:24">
      <c r="A24" s="4">
        <v>15</v>
      </c>
      <c r="B24" s="9">
        <v>300</v>
      </c>
      <c r="C24" s="9">
        <v>300</v>
      </c>
      <c r="D24" s="9">
        <v>100</v>
      </c>
      <c r="E24" s="9">
        <v>10</v>
      </c>
      <c r="F24" s="9">
        <v>16</v>
      </c>
      <c r="G24" s="9">
        <v>8</v>
      </c>
      <c r="H24" s="9">
        <v>34</v>
      </c>
      <c r="I24" s="9">
        <v>232</v>
      </c>
      <c r="J24" s="9">
        <v>58.8</v>
      </c>
      <c r="K24" s="9">
        <v>46.2</v>
      </c>
      <c r="L24" s="9">
        <v>8030</v>
      </c>
      <c r="M24" s="9">
        <v>535</v>
      </c>
      <c r="N24" s="9">
        <v>11.7</v>
      </c>
      <c r="O24" s="9">
        <v>495</v>
      </c>
      <c r="P24" s="9">
        <v>67.8</v>
      </c>
      <c r="Q24" s="9">
        <v>2.9</v>
      </c>
      <c r="R24" s="9">
        <v>2.7</v>
      </c>
      <c r="S24" s="9">
        <v>5.41</v>
      </c>
      <c r="T24" s="9">
        <v>174</v>
      </c>
      <c r="U24" s="4">
        <v>15</v>
      </c>
      <c r="W24" s="4">
        <f>IF(J24&gt;MAX('BARCING-Design'!$B$11:$B$12),U24,"")</f>
        <v>15</v>
      </c>
      <c r="X24" s="4">
        <f>IF((J24*2)&gt;MAX('BARCING-Design'!$B$11:$B$12),U24,"")</f>
        <v>15</v>
      </c>
    </row>
    <row r="25" spans="1:24">
      <c r="A25" s="4">
        <v>16</v>
      </c>
      <c r="B25" s="9">
        <v>320</v>
      </c>
      <c r="C25" s="9">
        <v>320</v>
      </c>
      <c r="D25" s="9">
        <v>100</v>
      </c>
      <c r="E25" s="9">
        <v>14</v>
      </c>
      <c r="F25" s="9">
        <v>17.5</v>
      </c>
      <c r="G25" s="9">
        <v>8.75</v>
      </c>
      <c r="H25" s="9">
        <v>37</v>
      </c>
      <c r="I25" s="9">
        <v>247</v>
      </c>
      <c r="J25" s="9">
        <v>75.8</v>
      </c>
      <c r="K25" s="9">
        <v>59.5</v>
      </c>
      <c r="L25" s="9">
        <v>10870</v>
      </c>
      <c r="M25" s="9">
        <v>679</v>
      </c>
      <c r="N25" s="9">
        <v>12.1</v>
      </c>
      <c r="O25" s="9">
        <v>597</v>
      </c>
      <c r="P25" s="9">
        <v>80.599999999999994</v>
      </c>
      <c r="Q25" s="9">
        <v>2.81</v>
      </c>
      <c r="R25" s="9">
        <v>2.6</v>
      </c>
      <c r="S25" s="9">
        <v>4.82</v>
      </c>
      <c r="T25" s="9">
        <v>182</v>
      </c>
      <c r="U25" s="4">
        <v>16</v>
      </c>
      <c r="W25" s="4">
        <f>IF(J25&gt;MAX('BARCING-Design'!$B$11:$B$12),U25,"")</f>
        <v>16</v>
      </c>
      <c r="X25" s="4">
        <f>IF((J25*2)&gt;MAX('BARCING-Design'!$B$11:$B$12),U25,"")</f>
        <v>16</v>
      </c>
    </row>
    <row r="26" spans="1:24">
      <c r="A26" s="4">
        <v>17</v>
      </c>
      <c r="B26" s="9">
        <v>350</v>
      </c>
      <c r="C26" s="9">
        <v>350</v>
      </c>
      <c r="D26" s="9">
        <v>100</v>
      </c>
      <c r="E26" s="9">
        <v>14</v>
      </c>
      <c r="F26" s="9">
        <v>16</v>
      </c>
      <c r="G26" s="9">
        <v>8</v>
      </c>
      <c r="H26" s="9">
        <v>34</v>
      </c>
      <c r="I26" s="9">
        <v>283</v>
      </c>
      <c r="J26" s="9">
        <v>77.3</v>
      </c>
      <c r="K26" s="9">
        <v>60.6</v>
      </c>
      <c r="L26" s="9">
        <v>12840</v>
      </c>
      <c r="M26" s="9">
        <v>734</v>
      </c>
      <c r="N26" s="9">
        <v>12.9</v>
      </c>
      <c r="O26" s="9">
        <v>570</v>
      </c>
      <c r="P26" s="9">
        <v>75</v>
      </c>
      <c r="Q26" s="9">
        <v>2.72</v>
      </c>
      <c r="R26" s="9">
        <v>2.4</v>
      </c>
      <c r="S26" s="9">
        <v>4.45</v>
      </c>
      <c r="T26" s="9">
        <v>204</v>
      </c>
      <c r="U26" s="4">
        <v>17</v>
      </c>
      <c r="W26" s="4">
        <f>IF(J26&gt;MAX('BARCING-Design'!$B$11:$B$12),U26,"")</f>
        <v>17</v>
      </c>
      <c r="X26" s="4">
        <f>IF((J26*2)&gt;MAX('BARCING-Design'!$B$11:$B$12),U26,"")</f>
        <v>17</v>
      </c>
    </row>
    <row r="27" spans="1:24">
      <c r="A27" s="4">
        <v>18</v>
      </c>
      <c r="B27" s="9">
        <v>380</v>
      </c>
      <c r="C27" s="9">
        <v>380</v>
      </c>
      <c r="D27" s="9">
        <v>102</v>
      </c>
      <c r="E27" s="9">
        <v>13.5</v>
      </c>
      <c r="F27" s="9">
        <v>16</v>
      </c>
      <c r="G27" s="9">
        <v>8</v>
      </c>
      <c r="H27" s="9">
        <v>33.5</v>
      </c>
      <c r="I27" s="9">
        <v>313</v>
      </c>
      <c r="J27" s="9">
        <v>80.400000000000006</v>
      </c>
      <c r="K27" s="9">
        <v>63.1</v>
      </c>
      <c r="L27" s="9">
        <v>15760</v>
      </c>
      <c r="M27" s="9">
        <v>829</v>
      </c>
      <c r="N27" s="9">
        <v>14</v>
      </c>
      <c r="O27" s="9">
        <v>615</v>
      </c>
      <c r="P27" s="9">
        <v>78.7</v>
      </c>
      <c r="Q27" s="9">
        <v>2.77</v>
      </c>
      <c r="R27" s="9">
        <v>2.38</v>
      </c>
      <c r="S27" s="9">
        <v>4.58</v>
      </c>
      <c r="T27" s="9">
        <v>227</v>
      </c>
      <c r="U27" s="4">
        <v>18</v>
      </c>
      <c r="W27" s="4">
        <f>IF(J27&gt;MAX('BARCING-Design'!$B$11:$B$12),U27,"")</f>
        <v>18</v>
      </c>
      <c r="X27" s="4">
        <f>IF((J27*2)&gt;MAX('BARCING-Design'!$B$11:$B$12),U27,"")</f>
        <v>18</v>
      </c>
    </row>
    <row r="28" spans="1:24">
      <c r="A28" s="4">
        <v>19</v>
      </c>
      <c r="B28" s="9">
        <v>400</v>
      </c>
      <c r="C28" s="9">
        <v>400</v>
      </c>
      <c r="D28" s="9">
        <v>110</v>
      </c>
      <c r="E28" s="9">
        <v>14</v>
      </c>
      <c r="F28" s="9">
        <v>18</v>
      </c>
      <c r="G28" s="9">
        <v>9</v>
      </c>
      <c r="H28" s="9">
        <v>38</v>
      </c>
      <c r="I28" s="9">
        <v>325</v>
      </c>
      <c r="J28" s="9">
        <v>91.5</v>
      </c>
      <c r="K28" s="9">
        <v>71.8</v>
      </c>
      <c r="L28" s="9">
        <v>20350</v>
      </c>
      <c r="M28" s="9">
        <v>1020</v>
      </c>
      <c r="N28" s="9">
        <v>14.9</v>
      </c>
      <c r="O28" s="9">
        <v>846</v>
      </c>
      <c r="P28" s="9">
        <v>102</v>
      </c>
      <c r="Q28" s="9">
        <v>3.04</v>
      </c>
      <c r="R28" s="9">
        <v>2.65</v>
      </c>
      <c r="S28" s="9">
        <v>5.1100000000000003</v>
      </c>
      <c r="T28" s="9">
        <v>240</v>
      </c>
      <c r="U28" s="4">
        <v>19</v>
      </c>
      <c r="W28" s="4">
        <f>IF(J28&gt;MAX('BARCING-Design'!$B$11:$B$12),U28,"")</f>
        <v>19</v>
      </c>
      <c r="X28" s="4">
        <f>IF((J28*2)&gt;MAX('BARCING-Design'!$B$11:$B$12),U28,"")</f>
        <v>19</v>
      </c>
    </row>
  </sheetData>
  <mergeCells count="1">
    <mergeCell ref="B1:B2"/>
  </mergeCells>
  <dataValidations disablePrompts="1" count="1">
    <dataValidation type="list" allowBlank="1" showInputMessage="1" showErrorMessage="1" sqref="B3 WVJ983043 WLN983043 WBR983043 VRV983043 VHZ983043 UYD983043 UOH983043 UEL983043 TUP983043 TKT983043 TAX983043 SRB983043 SHF983043 RXJ983043 RNN983043 RDR983043 QTV983043 QJZ983043 QAD983043 PQH983043 PGL983043 OWP983043 OMT983043 OCX983043 NTB983043 NJF983043 MZJ983043 MPN983043 MFR983043 LVV983043 LLZ983043 LCD983043 KSH983043 KIL983043 JYP983043 JOT983043 JEX983043 IVB983043 ILF983043 IBJ983043 HRN983043 HHR983043 GXV983043 GNZ983043 GED983043 FUH983043 FKL983043 FAP983043 EQT983043 EGX983043 DXB983043 DNF983043 DDJ983043 CTN983043 CJR983043 BZV983043 BPZ983043 BGD983043 AWH983043 AML983043 ACP983043 ST983043 IX983043 B983043 WVJ917507 WLN917507 WBR917507 VRV917507 VHZ917507 UYD917507 UOH917507 UEL917507 TUP917507 TKT917507 TAX917507 SRB917507 SHF917507 RXJ917507 RNN917507 RDR917507 QTV917507 QJZ917507 QAD917507 PQH917507 PGL917507 OWP917507 OMT917507 OCX917507 NTB917507 NJF917507 MZJ917507 MPN917507 MFR917507 LVV917507 LLZ917507 LCD917507 KSH917507 KIL917507 JYP917507 JOT917507 JEX917507 IVB917507 ILF917507 IBJ917507 HRN917507 HHR917507 GXV917507 GNZ917507 GED917507 FUH917507 FKL917507 FAP917507 EQT917507 EGX917507 DXB917507 DNF917507 DDJ917507 CTN917507 CJR917507 BZV917507 BPZ917507 BGD917507 AWH917507 AML917507 ACP917507 ST917507 IX917507 B917507 WVJ851971 WLN851971 WBR851971 VRV851971 VHZ851971 UYD851971 UOH851971 UEL851971 TUP851971 TKT851971 TAX851971 SRB851971 SHF851971 RXJ851971 RNN851971 RDR851971 QTV851971 QJZ851971 QAD851971 PQH851971 PGL851971 OWP851971 OMT851971 OCX851971 NTB851971 NJF851971 MZJ851971 MPN851971 MFR851971 LVV851971 LLZ851971 LCD851971 KSH851971 KIL851971 JYP851971 JOT851971 JEX851971 IVB851971 ILF851971 IBJ851971 HRN851971 HHR851971 GXV851971 GNZ851971 GED851971 FUH851971 FKL851971 FAP851971 EQT851971 EGX851971 DXB851971 DNF851971 DDJ851971 CTN851971 CJR851971 BZV851971 BPZ851971 BGD851971 AWH851971 AML851971 ACP851971 ST851971 IX851971 B851971 WVJ786435 WLN786435 WBR786435 VRV786435 VHZ786435 UYD786435 UOH786435 UEL786435 TUP786435 TKT786435 TAX786435 SRB786435 SHF786435 RXJ786435 RNN786435 RDR786435 QTV786435 QJZ786435 QAD786435 PQH786435 PGL786435 OWP786435 OMT786435 OCX786435 NTB786435 NJF786435 MZJ786435 MPN786435 MFR786435 LVV786435 LLZ786435 LCD786435 KSH786435 KIL786435 JYP786435 JOT786435 JEX786435 IVB786435 ILF786435 IBJ786435 HRN786435 HHR786435 GXV786435 GNZ786435 GED786435 FUH786435 FKL786435 FAP786435 EQT786435 EGX786435 DXB786435 DNF786435 DDJ786435 CTN786435 CJR786435 BZV786435 BPZ786435 BGD786435 AWH786435 AML786435 ACP786435 ST786435 IX786435 B786435 WVJ720899 WLN720899 WBR720899 VRV720899 VHZ720899 UYD720899 UOH720899 UEL720899 TUP720899 TKT720899 TAX720899 SRB720899 SHF720899 RXJ720899 RNN720899 RDR720899 QTV720899 QJZ720899 QAD720899 PQH720899 PGL720899 OWP720899 OMT720899 OCX720899 NTB720899 NJF720899 MZJ720899 MPN720899 MFR720899 LVV720899 LLZ720899 LCD720899 KSH720899 KIL720899 JYP720899 JOT720899 JEX720899 IVB720899 ILF720899 IBJ720899 HRN720899 HHR720899 GXV720899 GNZ720899 GED720899 FUH720899 FKL720899 FAP720899 EQT720899 EGX720899 DXB720899 DNF720899 DDJ720899 CTN720899 CJR720899 BZV720899 BPZ720899 BGD720899 AWH720899 AML720899 ACP720899 ST720899 IX720899 B720899 WVJ655363 WLN655363 WBR655363 VRV655363 VHZ655363 UYD655363 UOH655363 UEL655363 TUP655363 TKT655363 TAX655363 SRB655363 SHF655363 RXJ655363 RNN655363 RDR655363 QTV655363 QJZ655363 QAD655363 PQH655363 PGL655363 OWP655363 OMT655363 OCX655363 NTB655363 NJF655363 MZJ655363 MPN655363 MFR655363 LVV655363 LLZ655363 LCD655363 KSH655363 KIL655363 JYP655363 JOT655363 JEX655363 IVB655363 ILF655363 IBJ655363 HRN655363 HHR655363 GXV655363 GNZ655363 GED655363 FUH655363 FKL655363 FAP655363 EQT655363 EGX655363 DXB655363 DNF655363 DDJ655363 CTN655363 CJR655363 BZV655363 BPZ655363 BGD655363 AWH655363 AML655363 ACP655363 ST655363 IX655363 B655363 WVJ589827 WLN589827 WBR589827 VRV589827 VHZ589827 UYD589827 UOH589827 UEL589827 TUP589827 TKT589827 TAX589827 SRB589827 SHF589827 RXJ589827 RNN589827 RDR589827 QTV589827 QJZ589827 QAD589827 PQH589827 PGL589827 OWP589827 OMT589827 OCX589827 NTB589827 NJF589827 MZJ589827 MPN589827 MFR589827 LVV589827 LLZ589827 LCD589827 KSH589827 KIL589827 JYP589827 JOT589827 JEX589827 IVB589827 ILF589827 IBJ589827 HRN589827 HHR589827 GXV589827 GNZ589827 GED589827 FUH589827 FKL589827 FAP589827 EQT589827 EGX589827 DXB589827 DNF589827 DDJ589827 CTN589827 CJR589827 BZV589827 BPZ589827 BGD589827 AWH589827 AML589827 ACP589827 ST589827 IX589827 B589827 WVJ524291 WLN524291 WBR524291 VRV524291 VHZ524291 UYD524291 UOH524291 UEL524291 TUP524291 TKT524291 TAX524291 SRB524291 SHF524291 RXJ524291 RNN524291 RDR524291 QTV524291 QJZ524291 QAD524291 PQH524291 PGL524291 OWP524291 OMT524291 OCX524291 NTB524291 NJF524291 MZJ524291 MPN524291 MFR524291 LVV524291 LLZ524291 LCD524291 KSH524291 KIL524291 JYP524291 JOT524291 JEX524291 IVB524291 ILF524291 IBJ524291 HRN524291 HHR524291 GXV524291 GNZ524291 GED524291 FUH524291 FKL524291 FAP524291 EQT524291 EGX524291 DXB524291 DNF524291 DDJ524291 CTN524291 CJR524291 BZV524291 BPZ524291 BGD524291 AWH524291 AML524291 ACP524291 ST524291 IX524291 B524291 WVJ458755 WLN458755 WBR458755 VRV458755 VHZ458755 UYD458755 UOH458755 UEL458755 TUP458755 TKT458755 TAX458755 SRB458755 SHF458755 RXJ458755 RNN458755 RDR458755 QTV458755 QJZ458755 QAD458755 PQH458755 PGL458755 OWP458755 OMT458755 OCX458755 NTB458755 NJF458755 MZJ458755 MPN458755 MFR458755 LVV458755 LLZ458755 LCD458755 KSH458755 KIL458755 JYP458755 JOT458755 JEX458755 IVB458755 ILF458755 IBJ458755 HRN458755 HHR458755 GXV458755 GNZ458755 GED458755 FUH458755 FKL458755 FAP458755 EQT458755 EGX458755 DXB458755 DNF458755 DDJ458755 CTN458755 CJR458755 BZV458755 BPZ458755 BGD458755 AWH458755 AML458755 ACP458755 ST458755 IX458755 B458755 WVJ393219 WLN393219 WBR393219 VRV393219 VHZ393219 UYD393219 UOH393219 UEL393219 TUP393219 TKT393219 TAX393219 SRB393219 SHF393219 RXJ393219 RNN393219 RDR393219 QTV393219 QJZ393219 QAD393219 PQH393219 PGL393219 OWP393219 OMT393219 OCX393219 NTB393219 NJF393219 MZJ393219 MPN393219 MFR393219 LVV393219 LLZ393219 LCD393219 KSH393219 KIL393219 JYP393219 JOT393219 JEX393219 IVB393219 ILF393219 IBJ393219 HRN393219 HHR393219 GXV393219 GNZ393219 GED393219 FUH393219 FKL393219 FAP393219 EQT393219 EGX393219 DXB393219 DNF393219 DDJ393219 CTN393219 CJR393219 BZV393219 BPZ393219 BGD393219 AWH393219 AML393219 ACP393219 ST393219 IX393219 B393219 WVJ327683 WLN327683 WBR327683 VRV327683 VHZ327683 UYD327683 UOH327683 UEL327683 TUP327683 TKT327683 TAX327683 SRB327683 SHF327683 RXJ327683 RNN327683 RDR327683 QTV327683 QJZ327683 QAD327683 PQH327683 PGL327683 OWP327683 OMT327683 OCX327683 NTB327683 NJF327683 MZJ327683 MPN327683 MFR327683 LVV327683 LLZ327683 LCD327683 KSH327683 KIL327683 JYP327683 JOT327683 JEX327683 IVB327683 ILF327683 IBJ327683 HRN327683 HHR327683 GXV327683 GNZ327683 GED327683 FUH327683 FKL327683 FAP327683 EQT327683 EGX327683 DXB327683 DNF327683 DDJ327683 CTN327683 CJR327683 BZV327683 BPZ327683 BGD327683 AWH327683 AML327683 ACP327683 ST327683 IX327683 B327683 WVJ262147 WLN262147 WBR262147 VRV262147 VHZ262147 UYD262147 UOH262147 UEL262147 TUP262147 TKT262147 TAX262147 SRB262147 SHF262147 RXJ262147 RNN262147 RDR262147 QTV262147 QJZ262147 QAD262147 PQH262147 PGL262147 OWP262147 OMT262147 OCX262147 NTB262147 NJF262147 MZJ262147 MPN262147 MFR262147 LVV262147 LLZ262147 LCD262147 KSH262147 KIL262147 JYP262147 JOT262147 JEX262147 IVB262147 ILF262147 IBJ262147 HRN262147 HHR262147 GXV262147 GNZ262147 GED262147 FUH262147 FKL262147 FAP262147 EQT262147 EGX262147 DXB262147 DNF262147 DDJ262147 CTN262147 CJR262147 BZV262147 BPZ262147 BGD262147 AWH262147 AML262147 ACP262147 ST262147 IX262147 B262147 WVJ196611 WLN196611 WBR196611 VRV196611 VHZ196611 UYD196611 UOH196611 UEL196611 TUP196611 TKT196611 TAX196611 SRB196611 SHF196611 RXJ196611 RNN196611 RDR196611 QTV196611 QJZ196611 QAD196611 PQH196611 PGL196611 OWP196611 OMT196611 OCX196611 NTB196611 NJF196611 MZJ196611 MPN196611 MFR196611 LVV196611 LLZ196611 LCD196611 KSH196611 KIL196611 JYP196611 JOT196611 JEX196611 IVB196611 ILF196611 IBJ196611 HRN196611 HHR196611 GXV196611 GNZ196611 GED196611 FUH196611 FKL196611 FAP196611 EQT196611 EGX196611 DXB196611 DNF196611 DDJ196611 CTN196611 CJR196611 BZV196611 BPZ196611 BGD196611 AWH196611 AML196611 ACP196611 ST196611 IX196611 B196611 WVJ131075 WLN131075 WBR131075 VRV131075 VHZ131075 UYD131075 UOH131075 UEL131075 TUP131075 TKT131075 TAX131075 SRB131075 SHF131075 RXJ131075 RNN131075 RDR131075 QTV131075 QJZ131075 QAD131075 PQH131075 PGL131075 OWP131075 OMT131075 OCX131075 NTB131075 NJF131075 MZJ131075 MPN131075 MFR131075 LVV131075 LLZ131075 LCD131075 KSH131075 KIL131075 JYP131075 JOT131075 JEX131075 IVB131075 ILF131075 IBJ131075 HRN131075 HHR131075 GXV131075 GNZ131075 GED131075 FUH131075 FKL131075 FAP131075 EQT131075 EGX131075 DXB131075 DNF131075 DDJ131075 CTN131075 CJR131075 BZV131075 BPZ131075 BGD131075 AWH131075 AML131075 ACP131075 ST131075 IX131075 B131075 WVJ65539 WLN65539 WBR65539 VRV65539 VHZ65539 UYD65539 UOH65539 UEL65539 TUP65539 TKT65539 TAX65539 SRB65539 SHF65539 RXJ65539 RNN65539 RDR65539 QTV65539 QJZ65539 QAD65539 PQH65539 PGL65539 OWP65539 OMT65539 OCX65539 NTB65539 NJF65539 MZJ65539 MPN65539 MFR65539 LVV65539 LLZ65539 LCD65539 KSH65539 KIL65539 JYP65539 JOT65539 JEX65539 IVB65539 ILF65539 IBJ65539 HRN65539 HHR65539 GXV65539 GNZ65539 GED65539 FUH65539 FKL65539 FAP65539 EQT65539 EGX65539 DXB65539 DNF65539 DDJ65539 CTN65539 CJR65539 BZV65539 BPZ65539 BGD65539 AWH65539 AML65539 ACP65539 ST65539 IX65539 B65539 WVJ3 WLN3 WBR3 VRV3 VHZ3 UYD3 UOH3 UEL3 TUP3 TKT3 TAX3 SRB3 SHF3 RXJ3 RNN3 RDR3 QTV3 QJZ3 QAD3 PQH3 PGL3 OWP3 OMT3 OCX3 NTB3 NJF3 MZJ3 MPN3 MFR3 LVV3 LLZ3 LCD3 KSH3 KIL3 JYP3 JOT3 JEX3 IVB3 ILF3 IBJ3 HRN3 HHR3 GXV3 GNZ3 GED3 FUH3 FKL3 FAP3 EQT3 EGX3 DXB3 DNF3 DDJ3 CTN3 CJR3 BZV3 BPZ3 BGD3 AWH3 AML3 ACP3 ST3 IX3">
      <formula1>$B$5:$B$28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L22"/>
  <sheetViews>
    <sheetView rightToLeft="1" zoomScale="85" workbookViewId="0">
      <pane ySplit="3" topLeftCell="A4" activePane="bottomLeft" state="frozen"/>
      <selection activeCell="T7" sqref="T7"/>
      <selection pane="bottomLeft" activeCell="T7" sqref="T7"/>
    </sheetView>
  </sheetViews>
  <sheetFormatPr defaultRowHeight="15"/>
  <cols>
    <col min="1" max="1" width="7.75" style="4" customWidth="1"/>
    <col min="2" max="3" width="3.75" style="4" bestFit="1" customWidth="1"/>
    <col min="4" max="6" width="4.25" style="4" customWidth="1"/>
    <col min="7" max="7" width="10.125" style="4" customWidth="1"/>
    <col min="8" max="8" width="6" style="4" customWidth="1"/>
    <col min="9" max="9" width="4.75" style="4" bestFit="1" customWidth="1"/>
    <col min="10" max="10" width="4.25" style="4" customWidth="1"/>
    <col min="11" max="11" width="10.25" style="4" customWidth="1"/>
    <col min="12" max="12" width="4.75" style="4" bestFit="1" customWidth="1"/>
    <col min="13" max="256" width="9" style="4"/>
    <col min="257" max="257" width="7.75" style="4" customWidth="1"/>
    <col min="258" max="259" width="3.75" style="4" bestFit="1" customWidth="1"/>
    <col min="260" max="262" width="4.25" style="4" customWidth="1"/>
    <col min="263" max="263" width="10.125" style="4" customWidth="1"/>
    <col min="264" max="264" width="6" style="4" customWidth="1"/>
    <col min="265" max="265" width="4.75" style="4" bestFit="1" customWidth="1"/>
    <col min="266" max="266" width="4.25" style="4" customWidth="1"/>
    <col min="267" max="267" width="10.25" style="4" customWidth="1"/>
    <col min="268" max="268" width="4.75" style="4" bestFit="1" customWidth="1"/>
    <col min="269" max="512" width="9" style="4"/>
    <col min="513" max="513" width="7.75" style="4" customWidth="1"/>
    <col min="514" max="515" width="3.75" style="4" bestFit="1" customWidth="1"/>
    <col min="516" max="518" width="4.25" style="4" customWidth="1"/>
    <col min="519" max="519" width="10.125" style="4" customWidth="1"/>
    <col min="520" max="520" width="6" style="4" customWidth="1"/>
    <col min="521" max="521" width="4.75" style="4" bestFit="1" customWidth="1"/>
    <col min="522" max="522" width="4.25" style="4" customWidth="1"/>
    <col min="523" max="523" width="10.25" style="4" customWidth="1"/>
    <col min="524" max="524" width="4.75" style="4" bestFit="1" customWidth="1"/>
    <col min="525" max="768" width="9" style="4"/>
    <col min="769" max="769" width="7.75" style="4" customWidth="1"/>
    <col min="770" max="771" width="3.75" style="4" bestFit="1" customWidth="1"/>
    <col min="772" max="774" width="4.25" style="4" customWidth="1"/>
    <col min="775" max="775" width="10.125" style="4" customWidth="1"/>
    <col min="776" max="776" width="6" style="4" customWidth="1"/>
    <col min="777" max="777" width="4.75" style="4" bestFit="1" customWidth="1"/>
    <col min="778" max="778" width="4.25" style="4" customWidth="1"/>
    <col min="779" max="779" width="10.25" style="4" customWidth="1"/>
    <col min="780" max="780" width="4.75" style="4" bestFit="1" customWidth="1"/>
    <col min="781" max="1024" width="9" style="4"/>
    <col min="1025" max="1025" width="7.75" style="4" customWidth="1"/>
    <col min="1026" max="1027" width="3.75" style="4" bestFit="1" customWidth="1"/>
    <col min="1028" max="1030" width="4.25" style="4" customWidth="1"/>
    <col min="1031" max="1031" width="10.125" style="4" customWidth="1"/>
    <col min="1032" max="1032" width="6" style="4" customWidth="1"/>
    <col min="1033" max="1033" width="4.75" style="4" bestFit="1" customWidth="1"/>
    <col min="1034" max="1034" width="4.25" style="4" customWidth="1"/>
    <col min="1035" max="1035" width="10.25" style="4" customWidth="1"/>
    <col min="1036" max="1036" width="4.75" style="4" bestFit="1" customWidth="1"/>
    <col min="1037" max="1280" width="9" style="4"/>
    <col min="1281" max="1281" width="7.75" style="4" customWidth="1"/>
    <col min="1282" max="1283" width="3.75" style="4" bestFit="1" customWidth="1"/>
    <col min="1284" max="1286" width="4.25" style="4" customWidth="1"/>
    <col min="1287" max="1287" width="10.125" style="4" customWidth="1"/>
    <col min="1288" max="1288" width="6" style="4" customWidth="1"/>
    <col min="1289" max="1289" width="4.75" style="4" bestFit="1" customWidth="1"/>
    <col min="1290" max="1290" width="4.25" style="4" customWidth="1"/>
    <col min="1291" max="1291" width="10.25" style="4" customWidth="1"/>
    <col min="1292" max="1292" width="4.75" style="4" bestFit="1" customWidth="1"/>
    <col min="1293" max="1536" width="9" style="4"/>
    <col min="1537" max="1537" width="7.75" style="4" customWidth="1"/>
    <col min="1538" max="1539" width="3.75" style="4" bestFit="1" customWidth="1"/>
    <col min="1540" max="1542" width="4.25" style="4" customWidth="1"/>
    <col min="1543" max="1543" width="10.125" style="4" customWidth="1"/>
    <col min="1544" max="1544" width="6" style="4" customWidth="1"/>
    <col min="1545" max="1545" width="4.75" style="4" bestFit="1" customWidth="1"/>
    <col min="1546" max="1546" width="4.25" style="4" customWidth="1"/>
    <col min="1547" max="1547" width="10.25" style="4" customWidth="1"/>
    <col min="1548" max="1548" width="4.75" style="4" bestFit="1" customWidth="1"/>
    <col min="1549" max="1792" width="9" style="4"/>
    <col min="1793" max="1793" width="7.75" style="4" customWidth="1"/>
    <col min="1794" max="1795" width="3.75" style="4" bestFit="1" customWidth="1"/>
    <col min="1796" max="1798" width="4.25" style="4" customWidth="1"/>
    <col min="1799" max="1799" width="10.125" style="4" customWidth="1"/>
    <col min="1800" max="1800" width="6" style="4" customWidth="1"/>
    <col min="1801" max="1801" width="4.75" style="4" bestFit="1" customWidth="1"/>
    <col min="1802" max="1802" width="4.25" style="4" customWidth="1"/>
    <col min="1803" max="1803" width="10.25" style="4" customWidth="1"/>
    <col min="1804" max="1804" width="4.75" style="4" bestFit="1" customWidth="1"/>
    <col min="1805" max="2048" width="9" style="4"/>
    <col min="2049" max="2049" width="7.75" style="4" customWidth="1"/>
    <col min="2050" max="2051" width="3.75" style="4" bestFit="1" customWidth="1"/>
    <col min="2052" max="2054" width="4.25" style="4" customWidth="1"/>
    <col min="2055" max="2055" width="10.125" style="4" customWidth="1"/>
    <col min="2056" max="2056" width="6" style="4" customWidth="1"/>
    <col min="2057" max="2057" width="4.75" style="4" bestFit="1" customWidth="1"/>
    <col min="2058" max="2058" width="4.25" style="4" customWidth="1"/>
    <col min="2059" max="2059" width="10.25" style="4" customWidth="1"/>
    <col min="2060" max="2060" width="4.75" style="4" bestFit="1" customWidth="1"/>
    <col min="2061" max="2304" width="9" style="4"/>
    <col min="2305" max="2305" width="7.75" style="4" customWidth="1"/>
    <col min="2306" max="2307" width="3.75" style="4" bestFit="1" customWidth="1"/>
    <col min="2308" max="2310" width="4.25" style="4" customWidth="1"/>
    <col min="2311" max="2311" width="10.125" style="4" customWidth="1"/>
    <col min="2312" max="2312" width="6" style="4" customWidth="1"/>
    <col min="2313" max="2313" width="4.75" style="4" bestFit="1" customWidth="1"/>
    <col min="2314" max="2314" width="4.25" style="4" customWidth="1"/>
    <col min="2315" max="2315" width="10.25" style="4" customWidth="1"/>
    <col min="2316" max="2316" width="4.75" style="4" bestFit="1" customWidth="1"/>
    <col min="2317" max="2560" width="9" style="4"/>
    <col min="2561" max="2561" width="7.75" style="4" customWidth="1"/>
    <col min="2562" max="2563" width="3.75" style="4" bestFit="1" customWidth="1"/>
    <col min="2564" max="2566" width="4.25" style="4" customWidth="1"/>
    <col min="2567" max="2567" width="10.125" style="4" customWidth="1"/>
    <col min="2568" max="2568" width="6" style="4" customWidth="1"/>
    <col min="2569" max="2569" width="4.75" style="4" bestFit="1" customWidth="1"/>
    <col min="2570" max="2570" width="4.25" style="4" customWidth="1"/>
    <col min="2571" max="2571" width="10.25" style="4" customWidth="1"/>
    <col min="2572" max="2572" width="4.75" style="4" bestFit="1" customWidth="1"/>
    <col min="2573" max="2816" width="9" style="4"/>
    <col min="2817" max="2817" width="7.75" style="4" customWidth="1"/>
    <col min="2818" max="2819" width="3.75" style="4" bestFit="1" customWidth="1"/>
    <col min="2820" max="2822" width="4.25" style="4" customWidth="1"/>
    <col min="2823" max="2823" width="10.125" style="4" customWidth="1"/>
    <col min="2824" max="2824" width="6" style="4" customWidth="1"/>
    <col min="2825" max="2825" width="4.75" style="4" bestFit="1" customWidth="1"/>
    <col min="2826" max="2826" width="4.25" style="4" customWidth="1"/>
    <col min="2827" max="2827" width="10.25" style="4" customWidth="1"/>
    <col min="2828" max="2828" width="4.75" style="4" bestFit="1" customWidth="1"/>
    <col min="2829" max="3072" width="9" style="4"/>
    <col min="3073" max="3073" width="7.75" style="4" customWidth="1"/>
    <col min="3074" max="3075" width="3.75" style="4" bestFit="1" customWidth="1"/>
    <col min="3076" max="3078" width="4.25" style="4" customWidth="1"/>
    <col min="3079" max="3079" width="10.125" style="4" customWidth="1"/>
    <col min="3080" max="3080" width="6" style="4" customWidth="1"/>
    <col min="3081" max="3081" width="4.75" style="4" bestFit="1" customWidth="1"/>
    <col min="3082" max="3082" width="4.25" style="4" customWidth="1"/>
    <col min="3083" max="3083" width="10.25" style="4" customWidth="1"/>
    <col min="3084" max="3084" width="4.75" style="4" bestFit="1" customWidth="1"/>
    <col min="3085" max="3328" width="9" style="4"/>
    <col min="3329" max="3329" width="7.75" style="4" customWidth="1"/>
    <col min="3330" max="3331" width="3.75" style="4" bestFit="1" customWidth="1"/>
    <col min="3332" max="3334" width="4.25" style="4" customWidth="1"/>
    <col min="3335" max="3335" width="10.125" style="4" customWidth="1"/>
    <col min="3336" max="3336" width="6" style="4" customWidth="1"/>
    <col min="3337" max="3337" width="4.75" style="4" bestFit="1" customWidth="1"/>
    <col min="3338" max="3338" width="4.25" style="4" customWidth="1"/>
    <col min="3339" max="3339" width="10.25" style="4" customWidth="1"/>
    <col min="3340" max="3340" width="4.75" style="4" bestFit="1" customWidth="1"/>
    <col min="3341" max="3584" width="9" style="4"/>
    <col min="3585" max="3585" width="7.75" style="4" customWidth="1"/>
    <col min="3586" max="3587" width="3.75" style="4" bestFit="1" customWidth="1"/>
    <col min="3588" max="3590" width="4.25" style="4" customWidth="1"/>
    <col min="3591" max="3591" width="10.125" style="4" customWidth="1"/>
    <col min="3592" max="3592" width="6" style="4" customWidth="1"/>
    <col min="3593" max="3593" width="4.75" style="4" bestFit="1" customWidth="1"/>
    <col min="3594" max="3594" width="4.25" style="4" customWidth="1"/>
    <col min="3595" max="3595" width="10.25" style="4" customWidth="1"/>
    <col min="3596" max="3596" width="4.75" style="4" bestFit="1" customWidth="1"/>
    <col min="3597" max="3840" width="9" style="4"/>
    <col min="3841" max="3841" width="7.75" style="4" customWidth="1"/>
    <col min="3842" max="3843" width="3.75" style="4" bestFit="1" customWidth="1"/>
    <col min="3844" max="3846" width="4.25" style="4" customWidth="1"/>
    <col min="3847" max="3847" width="10.125" style="4" customWidth="1"/>
    <col min="3848" max="3848" width="6" style="4" customWidth="1"/>
    <col min="3849" max="3849" width="4.75" style="4" bestFit="1" customWidth="1"/>
    <col min="3850" max="3850" width="4.25" style="4" customWidth="1"/>
    <col min="3851" max="3851" width="10.25" style="4" customWidth="1"/>
    <col min="3852" max="3852" width="4.75" style="4" bestFit="1" customWidth="1"/>
    <col min="3853" max="4096" width="9" style="4"/>
    <col min="4097" max="4097" width="7.75" style="4" customWidth="1"/>
    <col min="4098" max="4099" width="3.75" style="4" bestFit="1" customWidth="1"/>
    <col min="4100" max="4102" width="4.25" style="4" customWidth="1"/>
    <col min="4103" max="4103" width="10.125" style="4" customWidth="1"/>
    <col min="4104" max="4104" width="6" style="4" customWidth="1"/>
    <col min="4105" max="4105" width="4.75" style="4" bestFit="1" customWidth="1"/>
    <col min="4106" max="4106" width="4.25" style="4" customWidth="1"/>
    <col min="4107" max="4107" width="10.25" style="4" customWidth="1"/>
    <col min="4108" max="4108" width="4.75" style="4" bestFit="1" customWidth="1"/>
    <col min="4109" max="4352" width="9" style="4"/>
    <col min="4353" max="4353" width="7.75" style="4" customWidth="1"/>
    <col min="4354" max="4355" width="3.75" style="4" bestFit="1" customWidth="1"/>
    <col min="4356" max="4358" width="4.25" style="4" customWidth="1"/>
    <col min="4359" max="4359" width="10.125" style="4" customWidth="1"/>
    <col min="4360" max="4360" width="6" style="4" customWidth="1"/>
    <col min="4361" max="4361" width="4.75" style="4" bestFit="1" customWidth="1"/>
    <col min="4362" max="4362" width="4.25" style="4" customWidth="1"/>
    <col min="4363" max="4363" width="10.25" style="4" customWidth="1"/>
    <col min="4364" max="4364" width="4.75" style="4" bestFit="1" customWidth="1"/>
    <col min="4365" max="4608" width="9" style="4"/>
    <col min="4609" max="4609" width="7.75" style="4" customWidth="1"/>
    <col min="4610" max="4611" width="3.75" style="4" bestFit="1" customWidth="1"/>
    <col min="4612" max="4614" width="4.25" style="4" customWidth="1"/>
    <col min="4615" max="4615" width="10.125" style="4" customWidth="1"/>
    <col min="4616" max="4616" width="6" style="4" customWidth="1"/>
    <col min="4617" max="4617" width="4.75" style="4" bestFit="1" customWidth="1"/>
    <col min="4618" max="4618" width="4.25" style="4" customWidth="1"/>
    <col min="4619" max="4619" width="10.25" style="4" customWidth="1"/>
    <col min="4620" max="4620" width="4.75" style="4" bestFit="1" customWidth="1"/>
    <col min="4621" max="4864" width="9" style="4"/>
    <col min="4865" max="4865" width="7.75" style="4" customWidth="1"/>
    <col min="4866" max="4867" width="3.75" style="4" bestFit="1" customWidth="1"/>
    <col min="4868" max="4870" width="4.25" style="4" customWidth="1"/>
    <col min="4871" max="4871" width="10.125" style="4" customWidth="1"/>
    <col min="4872" max="4872" width="6" style="4" customWidth="1"/>
    <col min="4873" max="4873" width="4.75" style="4" bestFit="1" customWidth="1"/>
    <col min="4874" max="4874" width="4.25" style="4" customWidth="1"/>
    <col min="4875" max="4875" width="10.25" style="4" customWidth="1"/>
    <col min="4876" max="4876" width="4.75" style="4" bestFit="1" customWidth="1"/>
    <col min="4877" max="5120" width="9" style="4"/>
    <col min="5121" max="5121" width="7.75" style="4" customWidth="1"/>
    <col min="5122" max="5123" width="3.75" style="4" bestFit="1" customWidth="1"/>
    <col min="5124" max="5126" width="4.25" style="4" customWidth="1"/>
    <col min="5127" max="5127" width="10.125" style="4" customWidth="1"/>
    <col min="5128" max="5128" width="6" style="4" customWidth="1"/>
    <col min="5129" max="5129" width="4.75" style="4" bestFit="1" customWidth="1"/>
    <col min="5130" max="5130" width="4.25" style="4" customWidth="1"/>
    <col min="5131" max="5131" width="10.25" style="4" customWidth="1"/>
    <col min="5132" max="5132" width="4.75" style="4" bestFit="1" customWidth="1"/>
    <col min="5133" max="5376" width="9" style="4"/>
    <col min="5377" max="5377" width="7.75" style="4" customWidth="1"/>
    <col min="5378" max="5379" width="3.75" style="4" bestFit="1" customWidth="1"/>
    <col min="5380" max="5382" width="4.25" style="4" customWidth="1"/>
    <col min="5383" max="5383" width="10.125" style="4" customWidth="1"/>
    <col min="5384" max="5384" width="6" style="4" customWidth="1"/>
    <col min="5385" max="5385" width="4.75" style="4" bestFit="1" customWidth="1"/>
    <col min="5386" max="5386" width="4.25" style="4" customWidth="1"/>
    <col min="5387" max="5387" width="10.25" style="4" customWidth="1"/>
    <col min="5388" max="5388" width="4.75" style="4" bestFit="1" customWidth="1"/>
    <col min="5389" max="5632" width="9" style="4"/>
    <col min="5633" max="5633" width="7.75" style="4" customWidth="1"/>
    <col min="5634" max="5635" width="3.75" style="4" bestFit="1" customWidth="1"/>
    <col min="5636" max="5638" width="4.25" style="4" customWidth="1"/>
    <col min="5639" max="5639" width="10.125" style="4" customWidth="1"/>
    <col min="5640" max="5640" width="6" style="4" customWidth="1"/>
    <col min="5641" max="5641" width="4.75" style="4" bestFit="1" customWidth="1"/>
    <col min="5642" max="5642" width="4.25" style="4" customWidth="1"/>
    <col min="5643" max="5643" width="10.25" style="4" customWidth="1"/>
    <col min="5644" max="5644" width="4.75" style="4" bestFit="1" customWidth="1"/>
    <col min="5645" max="5888" width="9" style="4"/>
    <col min="5889" max="5889" width="7.75" style="4" customWidth="1"/>
    <col min="5890" max="5891" width="3.75" style="4" bestFit="1" customWidth="1"/>
    <col min="5892" max="5894" width="4.25" style="4" customWidth="1"/>
    <col min="5895" max="5895" width="10.125" style="4" customWidth="1"/>
    <col min="5896" max="5896" width="6" style="4" customWidth="1"/>
    <col min="5897" max="5897" width="4.75" style="4" bestFit="1" customWidth="1"/>
    <col min="5898" max="5898" width="4.25" style="4" customWidth="1"/>
    <col min="5899" max="5899" width="10.25" style="4" customWidth="1"/>
    <col min="5900" max="5900" width="4.75" style="4" bestFit="1" customWidth="1"/>
    <col min="5901" max="6144" width="9" style="4"/>
    <col min="6145" max="6145" width="7.75" style="4" customWidth="1"/>
    <col min="6146" max="6147" width="3.75" style="4" bestFit="1" customWidth="1"/>
    <col min="6148" max="6150" width="4.25" style="4" customWidth="1"/>
    <col min="6151" max="6151" width="10.125" style="4" customWidth="1"/>
    <col min="6152" max="6152" width="6" style="4" customWidth="1"/>
    <col min="6153" max="6153" width="4.75" style="4" bestFit="1" customWidth="1"/>
    <col min="6154" max="6154" width="4.25" style="4" customWidth="1"/>
    <col min="6155" max="6155" width="10.25" style="4" customWidth="1"/>
    <col min="6156" max="6156" width="4.75" style="4" bestFit="1" customWidth="1"/>
    <col min="6157" max="6400" width="9" style="4"/>
    <col min="6401" max="6401" width="7.75" style="4" customWidth="1"/>
    <col min="6402" max="6403" width="3.75" style="4" bestFit="1" customWidth="1"/>
    <col min="6404" max="6406" width="4.25" style="4" customWidth="1"/>
    <col min="6407" max="6407" width="10.125" style="4" customWidth="1"/>
    <col min="6408" max="6408" width="6" style="4" customWidth="1"/>
    <col min="6409" max="6409" width="4.75" style="4" bestFit="1" customWidth="1"/>
    <col min="6410" max="6410" width="4.25" style="4" customWidth="1"/>
    <col min="6411" max="6411" width="10.25" style="4" customWidth="1"/>
    <col min="6412" max="6412" width="4.75" style="4" bestFit="1" customWidth="1"/>
    <col min="6413" max="6656" width="9" style="4"/>
    <col min="6657" max="6657" width="7.75" style="4" customWidth="1"/>
    <col min="6658" max="6659" width="3.75" style="4" bestFit="1" customWidth="1"/>
    <col min="6660" max="6662" width="4.25" style="4" customWidth="1"/>
    <col min="6663" max="6663" width="10.125" style="4" customWidth="1"/>
    <col min="6664" max="6664" width="6" style="4" customWidth="1"/>
    <col min="6665" max="6665" width="4.75" style="4" bestFit="1" customWidth="1"/>
    <col min="6666" max="6666" width="4.25" style="4" customWidth="1"/>
    <col min="6667" max="6667" width="10.25" style="4" customWidth="1"/>
    <col min="6668" max="6668" width="4.75" style="4" bestFit="1" customWidth="1"/>
    <col min="6669" max="6912" width="9" style="4"/>
    <col min="6913" max="6913" width="7.75" style="4" customWidth="1"/>
    <col min="6914" max="6915" width="3.75" style="4" bestFit="1" customWidth="1"/>
    <col min="6916" max="6918" width="4.25" style="4" customWidth="1"/>
    <col min="6919" max="6919" width="10.125" style="4" customWidth="1"/>
    <col min="6920" max="6920" width="6" style="4" customWidth="1"/>
    <col min="6921" max="6921" width="4.75" style="4" bestFit="1" customWidth="1"/>
    <col min="6922" max="6922" width="4.25" style="4" customWidth="1"/>
    <col min="6923" max="6923" width="10.25" style="4" customWidth="1"/>
    <col min="6924" max="6924" width="4.75" style="4" bestFit="1" customWidth="1"/>
    <col min="6925" max="7168" width="9" style="4"/>
    <col min="7169" max="7169" width="7.75" style="4" customWidth="1"/>
    <col min="7170" max="7171" width="3.75" style="4" bestFit="1" customWidth="1"/>
    <col min="7172" max="7174" width="4.25" style="4" customWidth="1"/>
    <col min="7175" max="7175" width="10.125" style="4" customWidth="1"/>
    <col min="7176" max="7176" width="6" style="4" customWidth="1"/>
    <col min="7177" max="7177" width="4.75" style="4" bestFit="1" customWidth="1"/>
    <col min="7178" max="7178" width="4.25" style="4" customWidth="1"/>
    <col min="7179" max="7179" width="10.25" style="4" customWidth="1"/>
    <col min="7180" max="7180" width="4.75" style="4" bestFit="1" customWidth="1"/>
    <col min="7181" max="7424" width="9" style="4"/>
    <col min="7425" max="7425" width="7.75" style="4" customWidth="1"/>
    <col min="7426" max="7427" width="3.75" style="4" bestFit="1" customWidth="1"/>
    <col min="7428" max="7430" width="4.25" style="4" customWidth="1"/>
    <col min="7431" max="7431" width="10.125" style="4" customWidth="1"/>
    <col min="7432" max="7432" width="6" style="4" customWidth="1"/>
    <col min="7433" max="7433" width="4.75" style="4" bestFit="1" customWidth="1"/>
    <col min="7434" max="7434" width="4.25" style="4" customWidth="1"/>
    <col min="7435" max="7435" width="10.25" style="4" customWidth="1"/>
    <col min="7436" max="7436" width="4.75" style="4" bestFit="1" customWidth="1"/>
    <col min="7437" max="7680" width="9" style="4"/>
    <col min="7681" max="7681" width="7.75" style="4" customWidth="1"/>
    <col min="7682" max="7683" width="3.75" style="4" bestFit="1" customWidth="1"/>
    <col min="7684" max="7686" width="4.25" style="4" customWidth="1"/>
    <col min="7687" max="7687" width="10.125" style="4" customWidth="1"/>
    <col min="7688" max="7688" width="6" style="4" customWidth="1"/>
    <col min="7689" max="7689" width="4.75" style="4" bestFit="1" customWidth="1"/>
    <col min="7690" max="7690" width="4.25" style="4" customWidth="1"/>
    <col min="7691" max="7691" width="10.25" style="4" customWidth="1"/>
    <col min="7692" max="7692" width="4.75" style="4" bestFit="1" customWidth="1"/>
    <col min="7693" max="7936" width="9" style="4"/>
    <col min="7937" max="7937" width="7.75" style="4" customWidth="1"/>
    <col min="7938" max="7939" width="3.75" style="4" bestFit="1" customWidth="1"/>
    <col min="7940" max="7942" width="4.25" style="4" customWidth="1"/>
    <col min="7943" max="7943" width="10.125" style="4" customWidth="1"/>
    <col min="7944" max="7944" width="6" style="4" customWidth="1"/>
    <col min="7945" max="7945" width="4.75" style="4" bestFit="1" customWidth="1"/>
    <col min="7946" max="7946" width="4.25" style="4" customWidth="1"/>
    <col min="7947" max="7947" width="10.25" style="4" customWidth="1"/>
    <col min="7948" max="7948" width="4.75" style="4" bestFit="1" customWidth="1"/>
    <col min="7949" max="8192" width="9" style="4"/>
    <col min="8193" max="8193" width="7.75" style="4" customWidth="1"/>
    <col min="8194" max="8195" width="3.75" style="4" bestFit="1" customWidth="1"/>
    <col min="8196" max="8198" width="4.25" style="4" customWidth="1"/>
    <col min="8199" max="8199" width="10.125" style="4" customWidth="1"/>
    <col min="8200" max="8200" width="6" style="4" customWidth="1"/>
    <col min="8201" max="8201" width="4.75" style="4" bestFit="1" customWidth="1"/>
    <col min="8202" max="8202" width="4.25" style="4" customWidth="1"/>
    <col min="8203" max="8203" width="10.25" style="4" customWidth="1"/>
    <col min="8204" max="8204" width="4.75" style="4" bestFit="1" customWidth="1"/>
    <col min="8205" max="8448" width="9" style="4"/>
    <col min="8449" max="8449" width="7.75" style="4" customWidth="1"/>
    <col min="8450" max="8451" width="3.75" style="4" bestFit="1" customWidth="1"/>
    <col min="8452" max="8454" width="4.25" style="4" customWidth="1"/>
    <col min="8455" max="8455" width="10.125" style="4" customWidth="1"/>
    <col min="8456" max="8456" width="6" style="4" customWidth="1"/>
    <col min="8457" max="8457" width="4.75" style="4" bestFit="1" customWidth="1"/>
    <col min="8458" max="8458" width="4.25" style="4" customWidth="1"/>
    <col min="8459" max="8459" width="10.25" style="4" customWidth="1"/>
    <col min="8460" max="8460" width="4.75" style="4" bestFit="1" customWidth="1"/>
    <col min="8461" max="8704" width="9" style="4"/>
    <col min="8705" max="8705" width="7.75" style="4" customWidth="1"/>
    <col min="8706" max="8707" width="3.75" style="4" bestFit="1" customWidth="1"/>
    <col min="8708" max="8710" width="4.25" style="4" customWidth="1"/>
    <col min="8711" max="8711" width="10.125" style="4" customWidth="1"/>
    <col min="8712" max="8712" width="6" style="4" customWidth="1"/>
    <col min="8713" max="8713" width="4.75" style="4" bestFit="1" customWidth="1"/>
    <col min="8714" max="8714" width="4.25" style="4" customWidth="1"/>
    <col min="8715" max="8715" width="10.25" style="4" customWidth="1"/>
    <col min="8716" max="8716" width="4.75" style="4" bestFit="1" customWidth="1"/>
    <col min="8717" max="8960" width="9" style="4"/>
    <col min="8961" max="8961" width="7.75" style="4" customWidth="1"/>
    <col min="8962" max="8963" width="3.75" style="4" bestFit="1" customWidth="1"/>
    <col min="8964" max="8966" width="4.25" style="4" customWidth="1"/>
    <col min="8967" max="8967" width="10.125" style="4" customWidth="1"/>
    <col min="8968" max="8968" width="6" style="4" customWidth="1"/>
    <col min="8969" max="8969" width="4.75" style="4" bestFit="1" customWidth="1"/>
    <col min="8970" max="8970" width="4.25" style="4" customWidth="1"/>
    <col min="8971" max="8971" width="10.25" style="4" customWidth="1"/>
    <col min="8972" max="8972" width="4.75" style="4" bestFit="1" customWidth="1"/>
    <col min="8973" max="9216" width="9" style="4"/>
    <col min="9217" max="9217" width="7.75" style="4" customWidth="1"/>
    <col min="9218" max="9219" width="3.75" style="4" bestFit="1" customWidth="1"/>
    <col min="9220" max="9222" width="4.25" style="4" customWidth="1"/>
    <col min="9223" max="9223" width="10.125" style="4" customWidth="1"/>
    <col min="9224" max="9224" width="6" style="4" customWidth="1"/>
    <col min="9225" max="9225" width="4.75" style="4" bestFit="1" customWidth="1"/>
    <col min="9226" max="9226" width="4.25" style="4" customWidth="1"/>
    <col min="9227" max="9227" width="10.25" style="4" customWidth="1"/>
    <col min="9228" max="9228" width="4.75" style="4" bestFit="1" customWidth="1"/>
    <col min="9229" max="9472" width="9" style="4"/>
    <col min="9473" max="9473" width="7.75" style="4" customWidth="1"/>
    <col min="9474" max="9475" width="3.75" style="4" bestFit="1" customWidth="1"/>
    <col min="9476" max="9478" width="4.25" style="4" customWidth="1"/>
    <col min="9479" max="9479" width="10.125" style="4" customWidth="1"/>
    <col min="9480" max="9480" width="6" style="4" customWidth="1"/>
    <col min="9481" max="9481" width="4.75" style="4" bestFit="1" customWidth="1"/>
    <col min="9482" max="9482" width="4.25" style="4" customWidth="1"/>
    <col min="9483" max="9483" width="10.25" style="4" customWidth="1"/>
    <col min="9484" max="9484" width="4.75" style="4" bestFit="1" customWidth="1"/>
    <col min="9485" max="9728" width="9" style="4"/>
    <col min="9729" max="9729" width="7.75" style="4" customWidth="1"/>
    <col min="9730" max="9731" width="3.75" style="4" bestFit="1" customWidth="1"/>
    <col min="9732" max="9734" width="4.25" style="4" customWidth="1"/>
    <col min="9735" max="9735" width="10.125" style="4" customWidth="1"/>
    <col min="9736" max="9736" width="6" style="4" customWidth="1"/>
    <col min="9737" max="9737" width="4.75" style="4" bestFit="1" customWidth="1"/>
    <col min="9738" max="9738" width="4.25" style="4" customWidth="1"/>
    <col min="9739" max="9739" width="10.25" style="4" customWidth="1"/>
    <col min="9740" max="9740" width="4.75" style="4" bestFit="1" customWidth="1"/>
    <col min="9741" max="9984" width="9" style="4"/>
    <col min="9985" max="9985" width="7.75" style="4" customWidth="1"/>
    <col min="9986" max="9987" width="3.75" style="4" bestFit="1" customWidth="1"/>
    <col min="9988" max="9990" width="4.25" style="4" customWidth="1"/>
    <col min="9991" max="9991" width="10.125" style="4" customWidth="1"/>
    <col min="9992" max="9992" width="6" style="4" customWidth="1"/>
    <col min="9993" max="9993" width="4.75" style="4" bestFit="1" customWidth="1"/>
    <col min="9994" max="9994" width="4.25" style="4" customWidth="1"/>
    <col min="9995" max="9995" width="10.25" style="4" customWidth="1"/>
    <col min="9996" max="9996" width="4.75" style="4" bestFit="1" customWidth="1"/>
    <col min="9997" max="10240" width="9" style="4"/>
    <col min="10241" max="10241" width="7.75" style="4" customWidth="1"/>
    <col min="10242" max="10243" width="3.75" style="4" bestFit="1" customWidth="1"/>
    <col min="10244" max="10246" width="4.25" style="4" customWidth="1"/>
    <col min="10247" max="10247" width="10.125" style="4" customWidth="1"/>
    <col min="10248" max="10248" width="6" style="4" customWidth="1"/>
    <col min="10249" max="10249" width="4.75" style="4" bestFit="1" customWidth="1"/>
    <col min="10250" max="10250" width="4.25" style="4" customWidth="1"/>
    <col min="10251" max="10251" width="10.25" style="4" customWidth="1"/>
    <col min="10252" max="10252" width="4.75" style="4" bestFit="1" customWidth="1"/>
    <col min="10253" max="10496" width="9" style="4"/>
    <col min="10497" max="10497" width="7.75" style="4" customWidth="1"/>
    <col min="10498" max="10499" width="3.75" style="4" bestFit="1" customWidth="1"/>
    <col min="10500" max="10502" width="4.25" style="4" customWidth="1"/>
    <col min="10503" max="10503" width="10.125" style="4" customWidth="1"/>
    <col min="10504" max="10504" width="6" style="4" customWidth="1"/>
    <col min="10505" max="10505" width="4.75" style="4" bestFit="1" customWidth="1"/>
    <col min="10506" max="10506" width="4.25" style="4" customWidth="1"/>
    <col min="10507" max="10507" width="10.25" style="4" customWidth="1"/>
    <col min="10508" max="10508" width="4.75" style="4" bestFit="1" customWidth="1"/>
    <col min="10509" max="10752" width="9" style="4"/>
    <col min="10753" max="10753" width="7.75" style="4" customWidth="1"/>
    <col min="10754" max="10755" width="3.75" style="4" bestFit="1" customWidth="1"/>
    <col min="10756" max="10758" width="4.25" style="4" customWidth="1"/>
    <col min="10759" max="10759" width="10.125" style="4" customWidth="1"/>
    <col min="10760" max="10760" width="6" style="4" customWidth="1"/>
    <col min="10761" max="10761" width="4.75" style="4" bestFit="1" customWidth="1"/>
    <col min="10762" max="10762" width="4.25" style="4" customWidth="1"/>
    <col min="10763" max="10763" width="10.25" style="4" customWidth="1"/>
    <col min="10764" max="10764" width="4.75" style="4" bestFit="1" customWidth="1"/>
    <col min="10765" max="11008" width="9" style="4"/>
    <col min="11009" max="11009" width="7.75" style="4" customWidth="1"/>
    <col min="11010" max="11011" width="3.75" style="4" bestFit="1" customWidth="1"/>
    <col min="11012" max="11014" width="4.25" style="4" customWidth="1"/>
    <col min="11015" max="11015" width="10.125" style="4" customWidth="1"/>
    <col min="11016" max="11016" width="6" style="4" customWidth="1"/>
    <col min="11017" max="11017" width="4.75" style="4" bestFit="1" customWidth="1"/>
    <col min="11018" max="11018" width="4.25" style="4" customWidth="1"/>
    <col min="11019" max="11019" width="10.25" style="4" customWidth="1"/>
    <col min="11020" max="11020" width="4.75" style="4" bestFit="1" customWidth="1"/>
    <col min="11021" max="11264" width="9" style="4"/>
    <col min="11265" max="11265" width="7.75" style="4" customWidth="1"/>
    <col min="11266" max="11267" width="3.75" style="4" bestFit="1" customWidth="1"/>
    <col min="11268" max="11270" width="4.25" style="4" customWidth="1"/>
    <col min="11271" max="11271" width="10.125" style="4" customWidth="1"/>
    <col min="11272" max="11272" width="6" style="4" customWidth="1"/>
    <col min="11273" max="11273" width="4.75" style="4" bestFit="1" customWidth="1"/>
    <col min="11274" max="11274" width="4.25" style="4" customWidth="1"/>
    <col min="11275" max="11275" width="10.25" style="4" customWidth="1"/>
    <col min="11276" max="11276" width="4.75" style="4" bestFit="1" customWidth="1"/>
    <col min="11277" max="11520" width="9" style="4"/>
    <col min="11521" max="11521" width="7.75" style="4" customWidth="1"/>
    <col min="11522" max="11523" width="3.75" style="4" bestFit="1" customWidth="1"/>
    <col min="11524" max="11526" width="4.25" style="4" customWidth="1"/>
    <col min="11527" max="11527" width="10.125" style="4" customWidth="1"/>
    <col min="11528" max="11528" width="6" style="4" customWidth="1"/>
    <col min="11529" max="11529" width="4.75" style="4" bestFit="1" customWidth="1"/>
    <col min="11530" max="11530" width="4.25" style="4" customWidth="1"/>
    <col min="11531" max="11531" width="10.25" style="4" customWidth="1"/>
    <col min="11532" max="11532" width="4.75" style="4" bestFit="1" customWidth="1"/>
    <col min="11533" max="11776" width="9" style="4"/>
    <col min="11777" max="11777" width="7.75" style="4" customWidth="1"/>
    <col min="11778" max="11779" width="3.75" style="4" bestFit="1" customWidth="1"/>
    <col min="11780" max="11782" width="4.25" style="4" customWidth="1"/>
    <col min="11783" max="11783" width="10.125" style="4" customWidth="1"/>
    <col min="11784" max="11784" width="6" style="4" customWidth="1"/>
    <col min="11785" max="11785" width="4.75" style="4" bestFit="1" customWidth="1"/>
    <col min="11786" max="11786" width="4.25" style="4" customWidth="1"/>
    <col min="11787" max="11787" width="10.25" style="4" customWidth="1"/>
    <col min="11788" max="11788" width="4.75" style="4" bestFit="1" customWidth="1"/>
    <col min="11789" max="12032" width="9" style="4"/>
    <col min="12033" max="12033" width="7.75" style="4" customWidth="1"/>
    <col min="12034" max="12035" width="3.75" style="4" bestFit="1" customWidth="1"/>
    <col min="12036" max="12038" width="4.25" style="4" customWidth="1"/>
    <col min="12039" max="12039" width="10.125" style="4" customWidth="1"/>
    <col min="12040" max="12040" width="6" style="4" customWidth="1"/>
    <col min="12041" max="12041" width="4.75" style="4" bestFit="1" customWidth="1"/>
    <col min="12042" max="12042" width="4.25" style="4" customWidth="1"/>
    <col min="12043" max="12043" width="10.25" style="4" customWidth="1"/>
    <col min="12044" max="12044" width="4.75" style="4" bestFit="1" customWidth="1"/>
    <col min="12045" max="12288" width="9" style="4"/>
    <col min="12289" max="12289" width="7.75" style="4" customWidth="1"/>
    <col min="12290" max="12291" width="3.75" style="4" bestFit="1" customWidth="1"/>
    <col min="12292" max="12294" width="4.25" style="4" customWidth="1"/>
    <col min="12295" max="12295" width="10.125" style="4" customWidth="1"/>
    <col min="12296" max="12296" width="6" style="4" customWidth="1"/>
    <col min="12297" max="12297" width="4.75" style="4" bestFit="1" customWidth="1"/>
    <col min="12298" max="12298" width="4.25" style="4" customWidth="1"/>
    <col min="12299" max="12299" width="10.25" style="4" customWidth="1"/>
    <col min="12300" max="12300" width="4.75" style="4" bestFit="1" customWidth="1"/>
    <col min="12301" max="12544" width="9" style="4"/>
    <col min="12545" max="12545" width="7.75" style="4" customWidth="1"/>
    <col min="12546" max="12547" width="3.75" style="4" bestFit="1" customWidth="1"/>
    <col min="12548" max="12550" width="4.25" style="4" customWidth="1"/>
    <col min="12551" max="12551" width="10.125" style="4" customWidth="1"/>
    <col min="12552" max="12552" width="6" style="4" customWidth="1"/>
    <col min="12553" max="12553" width="4.75" style="4" bestFit="1" customWidth="1"/>
    <col min="12554" max="12554" width="4.25" style="4" customWidth="1"/>
    <col min="12555" max="12555" width="10.25" style="4" customWidth="1"/>
    <col min="12556" max="12556" width="4.75" style="4" bestFit="1" customWidth="1"/>
    <col min="12557" max="12800" width="9" style="4"/>
    <col min="12801" max="12801" width="7.75" style="4" customWidth="1"/>
    <col min="12802" max="12803" width="3.75" style="4" bestFit="1" customWidth="1"/>
    <col min="12804" max="12806" width="4.25" style="4" customWidth="1"/>
    <col min="12807" max="12807" width="10.125" style="4" customWidth="1"/>
    <col min="12808" max="12808" width="6" style="4" customWidth="1"/>
    <col min="12809" max="12809" width="4.75" style="4" bestFit="1" customWidth="1"/>
    <col min="12810" max="12810" width="4.25" style="4" customWidth="1"/>
    <col min="12811" max="12811" width="10.25" style="4" customWidth="1"/>
    <col min="12812" max="12812" width="4.75" style="4" bestFit="1" customWidth="1"/>
    <col min="12813" max="13056" width="9" style="4"/>
    <col min="13057" max="13057" width="7.75" style="4" customWidth="1"/>
    <col min="13058" max="13059" width="3.75" style="4" bestFit="1" customWidth="1"/>
    <col min="13060" max="13062" width="4.25" style="4" customWidth="1"/>
    <col min="13063" max="13063" width="10.125" style="4" customWidth="1"/>
    <col min="13064" max="13064" width="6" style="4" customWidth="1"/>
    <col min="13065" max="13065" width="4.75" style="4" bestFit="1" customWidth="1"/>
    <col min="13066" max="13066" width="4.25" style="4" customWidth="1"/>
    <col min="13067" max="13067" width="10.25" style="4" customWidth="1"/>
    <col min="13068" max="13068" width="4.75" style="4" bestFit="1" customWidth="1"/>
    <col min="13069" max="13312" width="9" style="4"/>
    <col min="13313" max="13313" width="7.75" style="4" customWidth="1"/>
    <col min="13314" max="13315" width="3.75" style="4" bestFit="1" customWidth="1"/>
    <col min="13316" max="13318" width="4.25" style="4" customWidth="1"/>
    <col min="13319" max="13319" width="10.125" style="4" customWidth="1"/>
    <col min="13320" max="13320" width="6" style="4" customWidth="1"/>
    <col min="13321" max="13321" width="4.75" style="4" bestFit="1" customWidth="1"/>
    <col min="13322" max="13322" width="4.25" style="4" customWidth="1"/>
    <col min="13323" max="13323" width="10.25" style="4" customWidth="1"/>
    <col min="13324" max="13324" width="4.75" style="4" bestFit="1" customWidth="1"/>
    <col min="13325" max="13568" width="9" style="4"/>
    <col min="13569" max="13569" width="7.75" style="4" customWidth="1"/>
    <col min="13570" max="13571" width="3.75" style="4" bestFit="1" customWidth="1"/>
    <col min="13572" max="13574" width="4.25" style="4" customWidth="1"/>
    <col min="13575" max="13575" width="10.125" style="4" customWidth="1"/>
    <col min="13576" max="13576" width="6" style="4" customWidth="1"/>
    <col min="13577" max="13577" width="4.75" style="4" bestFit="1" customWidth="1"/>
    <col min="13578" max="13578" width="4.25" style="4" customWidth="1"/>
    <col min="13579" max="13579" width="10.25" style="4" customWidth="1"/>
    <col min="13580" max="13580" width="4.75" style="4" bestFit="1" customWidth="1"/>
    <col min="13581" max="13824" width="9" style="4"/>
    <col min="13825" max="13825" width="7.75" style="4" customWidth="1"/>
    <col min="13826" max="13827" width="3.75" style="4" bestFit="1" customWidth="1"/>
    <col min="13828" max="13830" width="4.25" style="4" customWidth="1"/>
    <col min="13831" max="13831" width="10.125" style="4" customWidth="1"/>
    <col min="13832" max="13832" width="6" style="4" customWidth="1"/>
    <col min="13833" max="13833" width="4.75" style="4" bestFit="1" customWidth="1"/>
    <col min="13834" max="13834" width="4.25" style="4" customWidth="1"/>
    <col min="13835" max="13835" width="10.25" style="4" customWidth="1"/>
    <col min="13836" max="13836" width="4.75" style="4" bestFit="1" customWidth="1"/>
    <col min="13837" max="14080" width="9" style="4"/>
    <col min="14081" max="14081" width="7.75" style="4" customWidth="1"/>
    <col min="14082" max="14083" width="3.75" style="4" bestFit="1" customWidth="1"/>
    <col min="14084" max="14086" width="4.25" style="4" customWidth="1"/>
    <col min="14087" max="14087" width="10.125" style="4" customWidth="1"/>
    <col min="14088" max="14088" width="6" style="4" customWidth="1"/>
    <col min="14089" max="14089" width="4.75" style="4" bestFit="1" customWidth="1"/>
    <col min="14090" max="14090" width="4.25" style="4" customWidth="1"/>
    <col min="14091" max="14091" width="10.25" style="4" customWidth="1"/>
    <col min="14092" max="14092" width="4.75" style="4" bestFit="1" customWidth="1"/>
    <col min="14093" max="14336" width="9" style="4"/>
    <col min="14337" max="14337" width="7.75" style="4" customWidth="1"/>
    <col min="14338" max="14339" width="3.75" style="4" bestFit="1" customWidth="1"/>
    <col min="14340" max="14342" width="4.25" style="4" customWidth="1"/>
    <col min="14343" max="14343" width="10.125" style="4" customWidth="1"/>
    <col min="14344" max="14344" width="6" style="4" customWidth="1"/>
    <col min="14345" max="14345" width="4.75" style="4" bestFit="1" customWidth="1"/>
    <col min="14346" max="14346" width="4.25" style="4" customWidth="1"/>
    <col min="14347" max="14347" width="10.25" style="4" customWidth="1"/>
    <col min="14348" max="14348" width="4.75" style="4" bestFit="1" customWidth="1"/>
    <col min="14349" max="14592" width="9" style="4"/>
    <col min="14593" max="14593" width="7.75" style="4" customWidth="1"/>
    <col min="14594" max="14595" width="3.75" style="4" bestFit="1" customWidth="1"/>
    <col min="14596" max="14598" width="4.25" style="4" customWidth="1"/>
    <col min="14599" max="14599" width="10.125" style="4" customWidth="1"/>
    <col min="14600" max="14600" width="6" style="4" customWidth="1"/>
    <col min="14601" max="14601" width="4.75" style="4" bestFit="1" customWidth="1"/>
    <col min="14602" max="14602" width="4.25" style="4" customWidth="1"/>
    <col min="14603" max="14603" width="10.25" style="4" customWidth="1"/>
    <col min="14604" max="14604" width="4.75" style="4" bestFit="1" customWidth="1"/>
    <col min="14605" max="14848" width="9" style="4"/>
    <col min="14849" max="14849" width="7.75" style="4" customWidth="1"/>
    <col min="14850" max="14851" width="3.75" style="4" bestFit="1" customWidth="1"/>
    <col min="14852" max="14854" width="4.25" style="4" customWidth="1"/>
    <col min="14855" max="14855" width="10.125" style="4" customWidth="1"/>
    <col min="14856" max="14856" width="6" style="4" customWidth="1"/>
    <col min="14857" max="14857" width="4.75" style="4" bestFit="1" customWidth="1"/>
    <col min="14858" max="14858" width="4.25" style="4" customWidth="1"/>
    <col min="14859" max="14859" width="10.25" style="4" customWidth="1"/>
    <col min="14860" max="14860" width="4.75" style="4" bestFit="1" customWidth="1"/>
    <col min="14861" max="15104" width="9" style="4"/>
    <col min="15105" max="15105" width="7.75" style="4" customWidth="1"/>
    <col min="15106" max="15107" width="3.75" style="4" bestFit="1" customWidth="1"/>
    <col min="15108" max="15110" width="4.25" style="4" customWidth="1"/>
    <col min="15111" max="15111" width="10.125" style="4" customWidth="1"/>
    <col min="15112" max="15112" width="6" style="4" customWidth="1"/>
    <col min="15113" max="15113" width="4.75" style="4" bestFit="1" customWidth="1"/>
    <col min="15114" max="15114" width="4.25" style="4" customWidth="1"/>
    <col min="15115" max="15115" width="10.25" style="4" customWidth="1"/>
    <col min="15116" max="15116" width="4.75" style="4" bestFit="1" customWidth="1"/>
    <col min="15117" max="15360" width="9" style="4"/>
    <col min="15361" max="15361" width="7.75" style="4" customWidth="1"/>
    <col min="15362" max="15363" width="3.75" style="4" bestFit="1" customWidth="1"/>
    <col min="15364" max="15366" width="4.25" style="4" customWidth="1"/>
    <col min="15367" max="15367" width="10.125" style="4" customWidth="1"/>
    <col min="15368" max="15368" width="6" style="4" customWidth="1"/>
    <col min="15369" max="15369" width="4.75" style="4" bestFit="1" customWidth="1"/>
    <col min="15370" max="15370" width="4.25" style="4" customWidth="1"/>
    <col min="15371" max="15371" width="10.25" style="4" customWidth="1"/>
    <col min="15372" max="15372" width="4.75" style="4" bestFit="1" customWidth="1"/>
    <col min="15373" max="15616" width="9" style="4"/>
    <col min="15617" max="15617" width="7.75" style="4" customWidth="1"/>
    <col min="15618" max="15619" width="3.75" style="4" bestFit="1" customWidth="1"/>
    <col min="15620" max="15622" width="4.25" style="4" customWidth="1"/>
    <col min="15623" max="15623" width="10.125" style="4" customWidth="1"/>
    <col min="15624" max="15624" width="6" style="4" customWidth="1"/>
    <col min="15625" max="15625" width="4.75" style="4" bestFit="1" customWidth="1"/>
    <col min="15626" max="15626" width="4.25" style="4" customWidth="1"/>
    <col min="15627" max="15627" width="10.25" style="4" customWidth="1"/>
    <col min="15628" max="15628" width="4.75" style="4" bestFit="1" customWidth="1"/>
    <col min="15629" max="15872" width="9" style="4"/>
    <col min="15873" max="15873" width="7.75" style="4" customWidth="1"/>
    <col min="15874" max="15875" width="3.75" style="4" bestFit="1" customWidth="1"/>
    <col min="15876" max="15878" width="4.25" style="4" customWidth="1"/>
    <col min="15879" max="15879" width="10.125" style="4" customWidth="1"/>
    <col min="15880" max="15880" width="6" style="4" customWidth="1"/>
    <col min="15881" max="15881" width="4.75" style="4" bestFit="1" customWidth="1"/>
    <col min="15882" max="15882" width="4.25" style="4" customWidth="1"/>
    <col min="15883" max="15883" width="10.25" style="4" customWidth="1"/>
    <col min="15884" max="15884" width="4.75" style="4" bestFit="1" customWidth="1"/>
    <col min="15885" max="16128" width="9" style="4"/>
    <col min="16129" max="16129" width="7.75" style="4" customWidth="1"/>
    <col min="16130" max="16131" width="3.75" style="4" bestFit="1" customWidth="1"/>
    <col min="16132" max="16134" width="4.25" style="4" customWidth="1"/>
    <col min="16135" max="16135" width="10.125" style="4" customWidth="1"/>
    <col min="16136" max="16136" width="6" style="4" customWidth="1"/>
    <col min="16137" max="16137" width="4.75" style="4" bestFit="1" customWidth="1"/>
    <col min="16138" max="16138" width="4.25" style="4" customWidth="1"/>
    <col min="16139" max="16139" width="10.25" style="4" customWidth="1"/>
    <col min="16140" max="16140" width="4.75" style="4" bestFit="1" customWidth="1"/>
    <col min="16141" max="16384" width="9" style="4"/>
  </cols>
  <sheetData>
    <row r="1" spans="1:12" ht="18">
      <c r="A1" s="92" t="s">
        <v>44</v>
      </c>
      <c r="B1" s="12" t="s">
        <v>2</v>
      </c>
      <c r="C1" s="12" t="s">
        <v>45</v>
      </c>
      <c r="D1" s="11" t="s">
        <v>4</v>
      </c>
      <c r="E1" s="12" t="s">
        <v>5</v>
      </c>
      <c r="F1" s="11" t="s">
        <v>46</v>
      </c>
      <c r="G1" s="12" t="s">
        <v>10</v>
      </c>
      <c r="H1" s="11" t="s">
        <v>47</v>
      </c>
      <c r="I1" s="11" t="s">
        <v>48</v>
      </c>
      <c r="J1" s="12" t="s">
        <v>49</v>
      </c>
      <c r="K1" s="12" t="s">
        <v>50</v>
      </c>
      <c r="L1" s="12" t="s">
        <v>51</v>
      </c>
    </row>
    <row r="2" spans="1:12" ht="30">
      <c r="A2" s="92"/>
      <c r="B2" s="12" t="s">
        <v>19</v>
      </c>
      <c r="C2" s="12" t="s">
        <v>19</v>
      </c>
      <c r="D2" s="11" t="s">
        <v>19</v>
      </c>
      <c r="E2" s="12" t="s">
        <v>19</v>
      </c>
      <c r="F2" s="11" t="s">
        <v>52</v>
      </c>
      <c r="G2" s="12" t="s">
        <v>53</v>
      </c>
      <c r="H2" s="11" t="s">
        <v>54</v>
      </c>
      <c r="I2" s="11" t="s">
        <v>55</v>
      </c>
      <c r="J2" s="12" t="s">
        <v>52</v>
      </c>
      <c r="K2" s="12" t="s">
        <v>54</v>
      </c>
      <c r="L2" s="12" t="s">
        <v>55</v>
      </c>
    </row>
    <row r="3" spans="1:12">
      <c r="A3" s="7">
        <v>900</v>
      </c>
      <c r="B3" s="15">
        <f>VLOOKUP($A$3,$A$5:$L$100,2,0)</f>
        <v>600</v>
      </c>
      <c r="C3" s="15">
        <f>VLOOKUP($A$3,$A$5:$L$100,3,0)</f>
        <v>900</v>
      </c>
      <c r="D3" s="15">
        <f>VLOOKUP($A$3,$A$5:$L$100,4,0)</f>
        <v>12</v>
      </c>
      <c r="E3" s="15">
        <f>VLOOKUP($A$3,$A$5:$L$100,5,0)</f>
        <v>19</v>
      </c>
      <c r="F3" s="15">
        <f>VLOOKUP($A$3,$A$5:$L$100,6,0)</f>
        <v>192</v>
      </c>
      <c r="G3" s="15">
        <f>VLOOKUP($A$3,$A$5:$L$100,7,0)</f>
        <v>110</v>
      </c>
      <c r="H3" s="15">
        <f>VLOOKUP($A$3,$A$5:$L$100,8,0)</f>
        <v>235300</v>
      </c>
      <c r="I3" s="15">
        <f>VLOOKUP($A$3,$A$5:$L$100,9,0)</f>
        <v>5230</v>
      </c>
      <c r="J3" s="15">
        <f>VLOOKUP($A$3,$A$5:$L$100,10,0)</f>
        <v>120</v>
      </c>
      <c r="K3" s="15">
        <f>VLOOKUP($A$3,$A$5:$L$100,11,0)</f>
        <v>213700</v>
      </c>
      <c r="L3" s="15">
        <f>VLOOKUP($A$3,$A$5:$L$100,12,0)</f>
        <v>4750</v>
      </c>
    </row>
    <row r="5" spans="1:12">
      <c r="A5" s="9">
        <v>120</v>
      </c>
      <c r="B5" s="9">
        <v>80</v>
      </c>
      <c r="C5" s="9">
        <v>120</v>
      </c>
      <c r="D5" s="9">
        <v>3.8</v>
      </c>
      <c r="E5" s="9">
        <v>5.2</v>
      </c>
      <c r="F5" s="9">
        <v>9.16</v>
      </c>
      <c r="G5" s="9">
        <v>0.71799999999999997</v>
      </c>
      <c r="H5" s="9">
        <v>206</v>
      </c>
      <c r="I5" s="9">
        <v>34.299999999999997</v>
      </c>
      <c r="J5" s="9">
        <v>6.12</v>
      </c>
      <c r="K5" s="9">
        <v>189</v>
      </c>
      <c r="L5" s="9">
        <v>31.6</v>
      </c>
    </row>
    <row r="6" spans="1:12">
      <c r="A6" s="9">
        <v>150</v>
      </c>
      <c r="B6" s="9">
        <v>100</v>
      </c>
      <c r="C6" s="9">
        <v>150</v>
      </c>
      <c r="D6" s="9">
        <v>4.0999999999999996</v>
      </c>
      <c r="E6" s="9">
        <v>5.7</v>
      </c>
      <c r="F6" s="9">
        <v>12.4</v>
      </c>
      <c r="G6" s="9">
        <v>1.21</v>
      </c>
      <c r="H6" s="9">
        <v>437</v>
      </c>
      <c r="I6" s="9">
        <v>58.2</v>
      </c>
      <c r="J6" s="9">
        <v>8.25</v>
      </c>
      <c r="K6" s="9">
        <v>403</v>
      </c>
      <c r="L6" s="9">
        <v>53.7</v>
      </c>
    </row>
    <row r="7" spans="1:12">
      <c r="A7" s="9">
        <v>180</v>
      </c>
      <c r="B7" s="9">
        <v>120</v>
      </c>
      <c r="C7" s="9">
        <v>180</v>
      </c>
      <c r="D7" s="9">
        <v>4.4000000000000004</v>
      </c>
      <c r="E7" s="9">
        <v>6.3</v>
      </c>
      <c r="F7" s="9">
        <v>15.8</v>
      </c>
      <c r="G7" s="9">
        <v>1.86</v>
      </c>
      <c r="H7" s="9">
        <v>809</v>
      </c>
      <c r="I7" s="9">
        <v>89.9</v>
      </c>
      <c r="J7" s="9">
        <v>10.6</v>
      </c>
      <c r="K7" s="9">
        <v>746</v>
      </c>
      <c r="L7" s="9">
        <v>82.8</v>
      </c>
    </row>
    <row r="8" spans="1:12">
      <c r="A8" s="9">
        <v>210</v>
      </c>
      <c r="B8" s="9">
        <v>140</v>
      </c>
      <c r="C8" s="9">
        <v>210</v>
      </c>
      <c r="D8" s="9">
        <v>4.7</v>
      </c>
      <c r="E8" s="9">
        <v>6.9</v>
      </c>
      <c r="F8" s="9">
        <v>19.7</v>
      </c>
      <c r="G8" s="9">
        <v>2.7</v>
      </c>
      <c r="H8" s="9">
        <v>1370</v>
      </c>
      <c r="I8" s="9">
        <v>131</v>
      </c>
      <c r="J8" s="9">
        <v>13.1</v>
      </c>
      <c r="K8" s="9">
        <v>1270</v>
      </c>
      <c r="L8" s="9">
        <v>121</v>
      </c>
    </row>
    <row r="9" spans="1:12">
      <c r="A9" s="9">
        <v>240</v>
      </c>
      <c r="B9" s="9">
        <v>160</v>
      </c>
      <c r="C9" s="9">
        <v>240</v>
      </c>
      <c r="D9" s="9">
        <v>5</v>
      </c>
      <c r="E9" s="9">
        <v>7.4</v>
      </c>
      <c r="F9" s="9">
        <v>24.1</v>
      </c>
      <c r="G9" s="9">
        <v>3.78</v>
      </c>
      <c r="H9" s="9">
        <v>2200</v>
      </c>
      <c r="I9" s="9">
        <v>184</v>
      </c>
      <c r="J9" s="9">
        <v>16.100000000000001</v>
      </c>
      <c r="K9" s="9">
        <v>2030</v>
      </c>
      <c r="L9" s="9">
        <v>169</v>
      </c>
    </row>
    <row r="10" spans="1:12">
      <c r="A10" s="9">
        <v>270</v>
      </c>
      <c r="B10" s="9">
        <v>180</v>
      </c>
      <c r="C10" s="9">
        <v>270</v>
      </c>
      <c r="D10" s="9">
        <v>5.3</v>
      </c>
      <c r="E10" s="9">
        <v>8</v>
      </c>
      <c r="F10" s="9">
        <v>28.7</v>
      </c>
      <c r="G10" s="9">
        <v>5.0599999999999996</v>
      </c>
      <c r="H10" s="9">
        <v>3330</v>
      </c>
      <c r="I10" s="9">
        <v>247</v>
      </c>
      <c r="J10" s="9">
        <v>19.100000000000001</v>
      </c>
      <c r="K10" s="9">
        <v>3070</v>
      </c>
      <c r="L10" s="9">
        <v>228</v>
      </c>
    </row>
    <row r="11" spans="1:12">
      <c r="A11" s="9">
        <v>300</v>
      </c>
      <c r="B11" s="9">
        <v>200</v>
      </c>
      <c r="C11" s="9">
        <v>300</v>
      </c>
      <c r="D11" s="9">
        <v>5.6</v>
      </c>
      <c r="E11" s="9">
        <v>8.5</v>
      </c>
      <c r="F11" s="9">
        <v>34.1</v>
      </c>
      <c r="G11" s="9">
        <v>6.7</v>
      </c>
      <c r="H11" s="9">
        <v>4910</v>
      </c>
      <c r="I11" s="9">
        <v>327</v>
      </c>
      <c r="J11" s="9">
        <v>22.9</v>
      </c>
      <c r="K11" s="9">
        <v>4540</v>
      </c>
      <c r="L11" s="9">
        <v>302</v>
      </c>
    </row>
    <row r="12" spans="1:12">
      <c r="A12" s="9">
        <v>330</v>
      </c>
      <c r="B12" s="9">
        <v>220</v>
      </c>
      <c r="C12" s="9">
        <v>330</v>
      </c>
      <c r="D12" s="9">
        <v>5.9</v>
      </c>
      <c r="E12" s="9">
        <v>9.1999999999999993</v>
      </c>
      <c r="F12" s="9">
        <v>39.9</v>
      </c>
      <c r="G12" s="9">
        <v>8.6300000000000008</v>
      </c>
      <c r="H12" s="9">
        <v>6990</v>
      </c>
      <c r="I12" s="9">
        <v>423</v>
      </c>
      <c r="J12" s="9">
        <v>26.9</v>
      </c>
      <c r="K12" s="9">
        <v>6460</v>
      </c>
      <c r="L12" s="9">
        <v>392</v>
      </c>
    </row>
    <row r="13" spans="1:12">
      <c r="A13" s="9">
        <v>360</v>
      </c>
      <c r="B13" s="9">
        <v>240</v>
      </c>
      <c r="C13" s="9">
        <v>360</v>
      </c>
      <c r="D13" s="9">
        <v>6.2</v>
      </c>
      <c r="E13" s="9">
        <v>9.8000000000000007</v>
      </c>
      <c r="F13" s="9">
        <v>46.5</v>
      </c>
      <c r="G13" s="9">
        <v>11</v>
      </c>
      <c r="H13" s="9">
        <v>9790</v>
      </c>
      <c r="I13" s="9">
        <v>544</v>
      </c>
      <c r="J13" s="9">
        <v>31.7</v>
      </c>
      <c r="K13" s="9">
        <v>9070</v>
      </c>
      <c r="L13" s="9">
        <v>504</v>
      </c>
    </row>
    <row r="14" spans="1:12">
      <c r="A14" s="9">
        <v>405</v>
      </c>
      <c r="B14" s="9">
        <v>270</v>
      </c>
      <c r="C14" s="9">
        <v>405</v>
      </c>
      <c r="D14" s="9">
        <v>6.6</v>
      </c>
      <c r="E14" s="9">
        <v>10.199999999999999</v>
      </c>
      <c r="F14" s="9">
        <v>54.8</v>
      </c>
      <c r="G14" s="9">
        <v>14.6</v>
      </c>
      <c r="H14" s="9">
        <v>14550</v>
      </c>
      <c r="I14" s="9">
        <v>719</v>
      </c>
      <c r="J14" s="9">
        <v>37</v>
      </c>
      <c r="K14" s="9">
        <v>13470</v>
      </c>
      <c r="L14" s="9">
        <v>665</v>
      </c>
    </row>
    <row r="15" spans="1:12">
      <c r="A15" s="9">
        <v>450</v>
      </c>
      <c r="B15" s="9">
        <v>300</v>
      </c>
      <c r="C15" s="9">
        <v>450</v>
      </c>
      <c r="D15" s="9">
        <v>7.1</v>
      </c>
      <c r="E15" s="9">
        <v>10.7</v>
      </c>
      <c r="F15" s="9">
        <v>64.5</v>
      </c>
      <c r="G15" s="9">
        <v>19</v>
      </c>
      <c r="H15" s="9">
        <v>21010</v>
      </c>
      <c r="I15" s="9">
        <v>934</v>
      </c>
      <c r="J15" s="9">
        <v>43.2</v>
      </c>
      <c r="K15" s="9">
        <v>19410</v>
      </c>
      <c r="L15" s="9">
        <v>863</v>
      </c>
    </row>
    <row r="16" spans="1:12">
      <c r="A16" s="9">
        <v>495</v>
      </c>
      <c r="B16" s="9">
        <v>330</v>
      </c>
      <c r="C16" s="9">
        <v>495</v>
      </c>
      <c r="D16" s="9">
        <v>7.5</v>
      </c>
      <c r="E16" s="9">
        <v>11.5</v>
      </c>
      <c r="F16" s="9">
        <v>75</v>
      </c>
      <c r="G16" s="9">
        <v>24.3</v>
      </c>
      <c r="H16" s="9">
        <v>29580</v>
      </c>
      <c r="I16" s="9">
        <v>1200</v>
      </c>
      <c r="J16" s="9">
        <v>50.2</v>
      </c>
      <c r="K16" s="9">
        <v>27330</v>
      </c>
      <c r="L16" s="9">
        <v>1100</v>
      </c>
    </row>
    <row r="17" spans="1:12">
      <c r="A17" s="9">
        <v>540</v>
      </c>
      <c r="B17" s="9">
        <v>360</v>
      </c>
      <c r="C17" s="9">
        <v>540</v>
      </c>
      <c r="D17" s="9">
        <v>8</v>
      </c>
      <c r="E17" s="9">
        <v>12.7</v>
      </c>
      <c r="F17" s="9">
        <v>87.1</v>
      </c>
      <c r="G17" s="9">
        <v>30.8</v>
      </c>
      <c r="H17" s="9">
        <v>40890</v>
      </c>
      <c r="I17" s="9">
        <v>1510</v>
      </c>
      <c r="J17" s="9">
        <v>58.3</v>
      </c>
      <c r="K17" s="9">
        <v>37780</v>
      </c>
      <c r="L17" s="9">
        <v>1400</v>
      </c>
    </row>
    <row r="18" spans="1:12">
      <c r="A18" s="9">
        <v>600</v>
      </c>
      <c r="B18" s="9">
        <v>400</v>
      </c>
      <c r="C18" s="9">
        <v>600</v>
      </c>
      <c r="D18" s="9">
        <v>8.6</v>
      </c>
      <c r="E18" s="9">
        <v>13.5</v>
      </c>
      <c r="F18" s="9">
        <v>102</v>
      </c>
      <c r="G18" s="9">
        <v>39.700000000000003</v>
      </c>
      <c r="H18" s="9">
        <v>58290</v>
      </c>
      <c r="I18" s="9">
        <v>1940</v>
      </c>
      <c r="J18" s="9">
        <v>67.3</v>
      </c>
      <c r="K18" s="9">
        <v>53700</v>
      </c>
      <c r="L18" s="9">
        <v>1790</v>
      </c>
    </row>
    <row r="19" spans="1:12">
      <c r="A19" s="9">
        <v>675</v>
      </c>
      <c r="B19" s="9">
        <v>450</v>
      </c>
      <c r="C19" s="9">
        <v>675</v>
      </c>
      <c r="D19" s="9">
        <v>9.4</v>
      </c>
      <c r="E19" s="9">
        <v>14.6</v>
      </c>
      <c r="F19" s="9">
        <v>120</v>
      </c>
      <c r="G19" s="9">
        <v>52.2</v>
      </c>
      <c r="H19" s="9">
        <v>85430</v>
      </c>
      <c r="I19" s="9">
        <v>2530</v>
      </c>
      <c r="J19" s="9">
        <v>77.7</v>
      </c>
      <c r="K19" s="9">
        <v>78290</v>
      </c>
      <c r="L19" s="9">
        <v>2320</v>
      </c>
    </row>
    <row r="20" spans="1:12">
      <c r="A20" s="9">
        <v>750</v>
      </c>
      <c r="B20" s="9">
        <v>500</v>
      </c>
      <c r="C20" s="9">
        <v>750</v>
      </c>
      <c r="D20" s="9">
        <v>10.199999999999999</v>
      </c>
      <c r="E20" s="9">
        <v>16</v>
      </c>
      <c r="F20" s="9">
        <v>142</v>
      </c>
      <c r="G20" s="9">
        <v>68.2</v>
      </c>
      <c r="H20" s="9">
        <v>122400</v>
      </c>
      <c r="I20" s="9">
        <v>3260</v>
      </c>
      <c r="J20" s="9">
        <v>90.5</v>
      </c>
      <c r="K20" s="9">
        <v>111800</v>
      </c>
      <c r="L20" s="9">
        <v>2980</v>
      </c>
    </row>
    <row r="21" spans="1:12">
      <c r="A21" s="9">
        <v>825</v>
      </c>
      <c r="B21" s="9">
        <v>550</v>
      </c>
      <c r="C21" s="9">
        <v>825</v>
      </c>
      <c r="D21" s="9">
        <v>11.1</v>
      </c>
      <c r="E21" s="9">
        <v>17.2</v>
      </c>
      <c r="F21" s="9">
        <v>165</v>
      </c>
      <c r="G21" s="9">
        <v>86.6</v>
      </c>
      <c r="H21" s="9">
        <v>171100</v>
      </c>
      <c r="I21" s="9">
        <v>4150</v>
      </c>
      <c r="J21" s="9">
        <v>103</v>
      </c>
      <c r="K21" s="9">
        <v>155700</v>
      </c>
      <c r="L21" s="9">
        <v>3770</v>
      </c>
    </row>
    <row r="22" spans="1:12">
      <c r="A22" s="9">
        <v>900</v>
      </c>
      <c r="B22" s="9">
        <v>600</v>
      </c>
      <c r="C22" s="9">
        <v>900</v>
      </c>
      <c r="D22" s="9">
        <v>12</v>
      </c>
      <c r="E22" s="9">
        <v>19</v>
      </c>
      <c r="F22" s="9">
        <v>192</v>
      </c>
      <c r="G22" s="9">
        <v>110</v>
      </c>
      <c r="H22" s="9">
        <v>235300</v>
      </c>
      <c r="I22" s="9">
        <v>5230</v>
      </c>
      <c r="J22" s="9">
        <v>120</v>
      </c>
      <c r="K22" s="9">
        <v>213700</v>
      </c>
      <c r="L22" s="9">
        <v>4750</v>
      </c>
    </row>
  </sheetData>
  <sheetProtection sheet="1"/>
  <mergeCells count="1">
    <mergeCell ref="A1:A2"/>
  </mergeCells>
  <dataValidations count="1">
    <dataValidation type="list" allowBlank="1" showInputMessage="1" showErrorMessage="1" sqref="A3 IW3 SS3 ACO3 AMK3 AWG3 BGC3 BPY3 BZU3 CJQ3 CTM3 DDI3 DNE3 DXA3 EGW3 EQS3 FAO3 FKK3 FUG3 GEC3 GNY3 GXU3 HHQ3 HRM3 IBI3 ILE3 IVA3 JEW3 JOS3 JYO3 KIK3 KSG3 LCC3 LLY3 LVU3 MFQ3 MPM3 MZI3 NJE3 NTA3 OCW3 OMS3 OWO3 PGK3 PQG3 QAC3 QJY3 QTU3 RDQ3 RNM3 RXI3 SHE3 SRA3 TAW3 TKS3 TUO3 UEK3 UOG3 UYC3 VHY3 VRU3 WBQ3 WLM3 WVI3 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formula1>$A$5:$A$100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2:B204"/>
  <sheetViews>
    <sheetView rightToLeft="1" topLeftCell="A190" workbookViewId="0">
      <selection activeCell="T7" sqref="T7"/>
    </sheetView>
  </sheetViews>
  <sheetFormatPr defaultRowHeight="14.25"/>
  <sheetData>
    <row r="2" spans="1:2" ht="15" thickBot="1"/>
    <row r="3" spans="1:2" ht="17.25" thickTop="1" thickBot="1">
      <c r="A3" s="43"/>
      <c r="B3" s="44" t="s">
        <v>79</v>
      </c>
    </row>
    <row r="4" spans="1:2" ht="15.75">
      <c r="A4" s="41">
        <v>1</v>
      </c>
      <c r="B4" s="42">
        <v>1437</v>
      </c>
    </row>
    <row r="5" spans="1:2" ht="15.75">
      <c r="A5" s="37">
        <v>2</v>
      </c>
      <c r="B5" s="38">
        <v>1434</v>
      </c>
    </row>
    <row r="6" spans="1:2" ht="15.75">
      <c r="A6" s="37">
        <v>3</v>
      </c>
      <c r="B6" s="38">
        <v>1432</v>
      </c>
    </row>
    <row r="7" spans="1:2" ht="15.75">
      <c r="A7" s="37">
        <v>4</v>
      </c>
      <c r="B7" s="38">
        <v>1429</v>
      </c>
    </row>
    <row r="8" spans="1:2" ht="15.75">
      <c r="A8" s="37">
        <v>5</v>
      </c>
      <c r="B8" s="38">
        <v>1426</v>
      </c>
    </row>
    <row r="9" spans="1:2" ht="15.75">
      <c r="A9" s="37">
        <v>6</v>
      </c>
      <c r="B9" s="38">
        <v>1423</v>
      </c>
    </row>
    <row r="10" spans="1:2" ht="15.75">
      <c r="A10" s="37">
        <v>7</v>
      </c>
      <c r="B10" s="38">
        <v>1420</v>
      </c>
    </row>
    <row r="11" spans="1:2" ht="15.75">
      <c r="A11" s="37">
        <v>8</v>
      </c>
      <c r="B11" s="38">
        <v>1417</v>
      </c>
    </row>
    <row r="12" spans="1:2" ht="15.75">
      <c r="A12" s="37">
        <v>9</v>
      </c>
      <c r="B12" s="38">
        <v>1414</v>
      </c>
    </row>
    <row r="13" spans="1:2" ht="15.75">
      <c r="A13" s="37">
        <v>10</v>
      </c>
      <c r="B13" s="38">
        <v>1411</v>
      </c>
    </row>
    <row r="14" spans="1:2" ht="15.75">
      <c r="A14" s="37">
        <v>11</v>
      </c>
      <c r="B14" s="38">
        <v>1408</v>
      </c>
    </row>
    <row r="15" spans="1:2" ht="15.75">
      <c r="A15" s="37">
        <v>12</v>
      </c>
      <c r="B15" s="38">
        <v>1405</v>
      </c>
    </row>
    <row r="16" spans="1:2" ht="15.75">
      <c r="A16" s="37">
        <v>13</v>
      </c>
      <c r="B16" s="38">
        <v>1401</v>
      </c>
    </row>
    <row r="17" spans="1:2" ht="15.75">
      <c r="A17" s="37">
        <v>14</v>
      </c>
      <c r="B17" s="38">
        <v>1398</v>
      </c>
    </row>
    <row r="18" spans="1:2" ht="15.75">
      <c r="A18" s="37">
        <v>15</v>
      </c>
      <c r="B18" s="38">
        <v>1395</v>
      </c>
    </row>
    <row r="19" spans="1:2" ht="15.75">
      <c r="A19" s="37">
        <v>16</v>
      </c>
      <c r="B19" s="38">
        <v>1391</v>
      </c>
    </row>
    <row r="20" spans="1:2" ht="15.75">
      <c r="A20" s="37">
        <v>17</v>
      </c>
      <c r="B20" s="38">
        <v>1387</v>
      </c>
    </row>
    <row r="21" spans="1:2" ht="15.75">
      <c r="A21" s="37">
        <v>18</v>
      </c>
      <c r="B21" s="38">
        <v>1384</v>
      </c>
    </row>
    <row r="22" spans="1:2" ht="15.75">
      <c r="A22" s="37">
        <v>19</v>
      </c>
      <c r="B22" s="38">
        <v>1380</v>
      </c>
    </row>
    <row r="23" spans="1:2" ht="15.75">
      <c r="A23" s="37">
        <v>20</v>
      </c>
      <c r="B23" s="38">
        <v>1376</v>
      </c>
    </row>
    <row r="24" spans="1:2" ht="15.75">
      <c r="A24" s="37">
        <v>21</v>
      </c>
      <c r="B24" s="38">
        <v>1372</v>
      </c>
    </row>
    <row r="25" spans="1:2" ht="15.75">
      <c r="A25" s="37">
        <v>22</v>
      </c>
      <c r="B25" s="38">
        <v>1368</v>
      </c>
    </row>
    <row r="26" spans="1:2" ht="15.75">
      <c r="A26" s="37">
        <v>23</v>
      </c>
      <c r="B26" s="38">
        <v>1364</v>
      </c>
    </row>
    <row r="27" spans="1:2" ht="15.75">
      <c r="A27" s="37">
        <v>24</v>
      </c>
      <c r="B27" s="38">
        <v>1360</v>
      </c>
    </row>
    <row r="28" spans="1:2" ht="15.75">
      <c r="A28" s="37">
        <v>25</v>
      </c>
      <c r="B28" s="38">
        <v>1356</v>
      </c>
    </row>
    <row r="29" spans="1:2" ht="15.75">
      <c r="A29" s="37">
        <v>26</v>
      </c>
      <c r="B29" s="38">
        <v>1352</v>
      </c>
    </row>
    <row r="30" spans="1:2" ht="15.75">
      <c r="A30" s="37">
        <v>27</v>
      </c>
      <c r="B30" s="38">
        <v>1348</v>
      </c>
    </row>
    <row r="31" spans="1:2" ht="15.75">
      <c r="A31" s="37">
        <v>28</v>
      </c>
      <c r="B31" s="38">
        <v>1343</v>
      </c>
    </row>
    <row r="32" spans="1:2" ht="15.75">
      <c r="A32" s="37">
        <v>29</v>
      </c>
      <c r="B32" s="38">
        <v>1339</v>
      </c>
    </row>
    <row r="33" spans="1:2" ht="15.75">
      <c r="A33" s="37">
        <v>30</v>
      </c>
      <c r="B33" s="38">
        <v>1335</v>
      </c>
    </row>
    <row r="34" spans="1:2" ht="15.75">
      <c r="A34" s="37">
        <v>31</v>
      </c>
      <c r="B34" s="38">
        <v>1330</v>
      </c>
    </row>
    <row r="35" spans="1:2" ht="15.75">
      <c r="A35" s="37">
        <v>32</v>
      </c>
      <c r="B35" s="38">
        <v>1326</v>
      </c>
    </row>
    <row r="36" spans="1:2" ht="15.75">
      <c r="A36" s="37">
        <v>33</v>
      </c>
      <c r="B36" s="38">
        <v>1321</v>
      </c>
    </row>
    <row r="37" spans="1:2" ht="15.75">
      <c r="A37" s="37">
        <v>34</v>
      </c>
      <c r="B37" s="38">
        <v>1316</v>
      </c>
    </row>
    <row r="38" spans="1:2" ht="15.75">
      <c r="A38" s="37">
        <v>35</v>
      </c>
      <c r="B38" s="38">
        <v>1312</v>
      </c>
    </row>
    <row r="39" spans="1:2" ht="15.75">
      <c r="A39" s="37">
        <v>36</v>
      </c>
      <c r="B39" s="38">
        <v>1307</v>
      </c>
    </row>
    <row r="40" spans="1:2" ht="15.75">
      <c r="A40" s="37">
        <v>37</v>
      </c>
      <c r="B40" s="38">
        <v>1302</v>
      </c>
    </row>
    <row r="41" spans="1:2" ht="15.75">
      <c r="A41" s="37">
        <v>38</v>
      </c>
      <c r="B41" s="38">
        <v>1297</v>
      </c>
    </row>
    <row r="42" spans="1:2" ht="15.75">
      <c r="A42" s="37">
        <v>39</v>
      </c>
      <c r="B42" s="38">
        <v>1292</v>
      </c>
    </row>
    <row r="43" spans="1:2" ht="15.75">
      <c r="A43" s="37">
        <v>40</v>
      </c>
      <c r="B43" s="38">
        <v>1287</v>
      </c>
    </row>
    <row r="44" spans="1:2" ht="15.75">
      <c r="A44" s="37">
        <v>41</v>
      </c>
      <c r="B44" s="38">
        <v>1282</v>
      </c>
    </row>
    <row r="45" spans="1:2" ht="15.75">
      <c r="A45" s="37">
        <v>42</v>
      </c>
      <c r="B45" s="38">
        <v>1277</v>
      </c>
    </row>
    <row r="46" spans="1:2" ht="15.75">
      <c r="A46" s="37">
        <v>43</v>
      </c>
      <c r="B46" s="38">
        <v>1272</v>
      </c>
    </row>
    <row r="47" spans="1:2" ht="15.75">
      <c r="A47" s="37">
        <v>44</v>
      </c>
      <c r="B47" s="38">
        <v>1267</v>
      </c>
    </row>
    <row r="48" spans="1:2" ht="15.75">
      <c r="A48" s="37">
        <v>45</v>
      </c>
      <c r="B48" s="38">
        <v>1262</v>
      </c>
    </row>
    <row r="49" spans="1:2" ht="15.75">
      <c r="A49" s="37">
        <v>46</v>
      </c>
      <c r="B49" s="38">
        <v>1256</v>
      </c>
    </row>
    <row r="50" spans="1:2" ht="15.75">
      <c r="A50" s="37">
        <v>47</v>
      </c>
      <c r="B50" s="38">
        <v>1251</v>
      </c>
    </row>
    <row r="51" spans="1:2" ht="15.75">
      <c r="A51" s="37">
        <v>48</v>
      </c>
      <c r="B51" s="38">
        <v>1246</v>
      </c>
    </row>
    <row r="52" spans="1:2" ht="15.75">
      <c r="A52" s="37">
        <v>49</v>
      </c>
      <c r="B52" s="38">
        <v>1240</v>
      </c>
    </row>
    <row r="53" spans="1:2" ht="15.75">
      <c r="A53" s="37">
        <v>50</v>
      </c>
      <c r="B53" s="38">
        <v>1235</v>
      </c>
    </row>
    <row r="54" spans="1:2" ht="15.75">
      <c r="A54" s="37">
        <v>51</v>
      </c>
      <c r="B54" s="38">
        <v>1229</v>
      </c>
    </row>
    <row r="55" spans="1:2" ht="15.75">
      <c r="A55" s="37">
        <v>52</v>
      </c>
      <c r="B55" s="38">
        <v>1224</v>
      </c>
    </row>
    <row r="56" spans="1:2" ht="15.75">
      <c r="A56" s="37">
        <v>53</v>
      </c>
      <c r="B56" s="38">
        <v>1218</v>
      </c>
    </row>
    <row r="57" spans="1:2" ht="15.75">
      <c r="A57" s="37">
        <v>54</v>
      </c>
      <c r="B57" s="38">
        <v>1212</v>
      </c>
    </row>
    <row r="58" spans="1:2" ht="15.75">
      <c r="A58" s="37">
        <v>55</v>
      </c>
      <c r="B58" s="38">
        <v>1206</v>
      </c>
    </row>
    <row r="59" spans="1:2" ht="15.75">
      <c r="A59" s="37">
        <v>56</v>
      </c>
      <c r="B59" s="38">
        <v>1201</v>
      </c>
    </row>
    <row r="60" spans="1:2" ht="15.75">
      <c r="A60" s="37">
        <v>57</v>
      </c>
      <c r="B60" s="38">
        <v>1195</v>
      </c>
    </row>
    <row r="61" spans="1:2" ht="15.75">
      <c r="A61" s="37">
        <v>58</v>
      </c>
      <c r="B61" s="38">
        <v>1189</v>
      </c>
    </row>
    <row r="62" spans="1:2" ht="15.75">
      <c r="A62" s="37">
        <v>59</v>
      </c>
      <c r="B62" s="38">
        <v>1183</v>
      </c>
    </row>
    <row r="63" spans="1:2" ht="15.75">
      <c r="A63" s="37">
        <v>60</v>
      </c>
      <c r="B63" s="38">
        <v>1177</v>
      </c>
    </row>
    <row r="64" spans="1:2" ht="15.75">
      <c r="A64" s="37">
        <v>61</v>
      </c>
      <c r="B64" s="38">
        <v>1171</v>
      </c>
    </row>
    <row r="65" spans="1:2" ht="15.75">
      <c r="A65" s="37">
        <v>62</v>
      </c>
      <c r="B65" s="38">
        <v>1165</v>
      </c>
    </row>
    <row r="66" spans="1:2" ht="15.75">
      <c r="A66" s="37">
        <v>63</v>
      </c>
      <c r="B66" s="38">
        <v>1159</v>
      </c>
    </row>
    <row r="67" spans="1:2" ht="15.75">
      <c r="A67" s="37">
        <v>64</v>
      </c>
      <c r="B67" s="38">
        <v>1152</v>
      </c>
    </row>
    <row r="68" spans="1:2" ht="15.75">
      <c r="A68" s="37">
        <v>65</v>
      </c>
      <c r="B68" s="38">
        <v>1146</v>
      </c>
    </row>
    <row r="69" spans="1:2" ht="15.75">
      <c r="A69" s="37">
        <v>66</v>
      </c>
      <c r="B69" s="38">
        <v>1140</v>
      </c>
    </row>
    <row r="70" spans="1:2" ht="15.75">
      <c r="A70" s="37">
        <v>67</v>
      </c>
      <c r="B70" s="38">
        <v>1134</v>
      </c>
    </row>
    <row r="71" spans="1:2" ht="15.75">
      <c r="A71" s="37">
        <v>68</v>
      </c>
      <c r="B71" s="38">
        <v>1127</v>
      </c>
    </row>
    <row r="72" spans="1:2" ht="15.75">
      <c r="A72" s="37">
        <v>69</v>
      </c>
      <c r="B72" s="38">
        <v>1121</v>
      </c>
    </row>
    <row r="73" spans="1:2" ht="15.75">
      <c r="A73" s="37">
        <v>70</v>
      </c>
      <c r="B73" s="38">
        <v>1114</v>
      </c>
    </row>
    <row r="74" spans="1:2" ht="15.75">
      <c r="A74" s="37">
        <v>71</v>
      </c>
      <c r="B74" s="38">
        <v>1108</v>
      </c>
    </row>
    <row r="75" spans="1:2" ht="15.75">
      <c r="A75" s="37">
        <v>72</v>
      </c>
      <c r="B75" s="38">
        <v>1101</v>
      </c>
    </row>
    <row r="76" spans="1:2" ht="15.75">
      <c r="A76" s="37">
        <v>73</v>
      </c>
      <c r="B76" s="38">
        <v>1095</v>
      </c>
    </row>
    <row r="77" spans="1:2" ht="15.75">
      <c r="A77" s="37">
        <v>74</v>
      </c>
      <c r="B77" s="38">
        <v>1088</v>
      </c>
    </row>
    <row r="78" spans="1:2" ht="15.75">
      <c r="A78" s="37">
        <v>75</v>
      </c>
      <c r="B78" s="38">
        <v>1081</v>
      </c>
    </row>
    <row r="79" spans="1:2" ht="15.75">
      <c r="A79" s="37">
        <v>76</v>
      </c>
      <c r="B79" s="38">
        <v>1074</v>
      </c>
    </row>
    <row r="80" spans="1:2" ht="15.75">
      <c r="A80" s="37">
        <v>77</v>
      </c>
      <c r="B80" s="38">
        <v>1068</v>
      </c>
    </row>
    <row r="81" spans="1:2" ht="15.75">
      <c r="A81" s="37">
        <v>78</v>
      </c>
      <c r="B81" s="38">
        <v>1061</v>
      </c>
    </row>
    <row r="82" spans="1:2" ht="15.75">
      <c r="A82" s="37">
        <v>70</v>
      </c>
      <c r="B82" s="38">
        <v>1054</v>
      </c>
    </row>
    <row r="83" spans="1:2" ht="15.75">
      <c r="A83" s="37">
        <v>80</v>
      </c>
      <c r="B83" s="38">
        <v>1047</v>
      </c>
    </row>
    <row r="84" spans="1:2" ht="15.75">
      <c r="A84" s="37">
        <v>81</v>
      </c>
      <c r="B84" s="38">
        <v>1040</v>
      </c>
    </row>
    <row r="85" spans="1:2" ht="15.75">
      <c r="A85" s="37">
        <v>82</v>
      </c>
      <c r="B85" s="38">
        <v>1033</v>
      </c>
    </row>
    <row r="86" spans="1:2" ht="15.75">
      <c r="A86" s="37">
        <v>83</v>
      </c>
      <c r="B86" s="38">
        <v>1026</v>
      </c>
    </row>
    <row r="87" spans="1:2" ht="15.75">
      <c r="A87" s="37">
        <v>84</v>
      </c>
      <c r="B87" s="38">
        <v>1019</v>
      </c>
    </row>
    <row r="88" spans="1:2" ht="15.75">
      <c r="A88" s="37">
        <v>85</v>
      </c>
      <c r="B88" s="38">
        <v>1012</v>
      </c>
    </row>
    <row r="89" spans="1:2" ht="15.75">
      <c r="A89" s="37">
        <v>86</v>
      </c>
      <c r="B89" s="38">
        <v>1004</v>
      </c>
    </row>
    <row r="90" spans="1:2" ht="15.75">
      <c r="A90" s="37">
        <v>87</v>
      </c>
      <c r="B90" s="38">
        <v>997</v>
      </c>
    </row>
    <row r="91" spans="1:2" ht="15.75">
      <c r="A91" s="37">
        <v>88</v>
      </c>
      <c r="B91" s="38">
        <v>990</v>
      </c>
    </row>
    <row r="92" spans="1:2" ht="15.75">
      <c r="A92" s="37">
        <v>89</v>
      </c>
      <c r="B92" s="38">
        <v>982</v>
      </c>
    </row>
    <row r="93" spans="1:2" ht="15.75">
      <c r="A93" s="37">
        <v>90</v>
      </c>
      <c r="B93" s="38">
        <v>975</v>
      </c>
    </row>
    <row r="94" spans="1:2" ht="15.75">
      <c r="A94" s="37">
        <v>91</v>
      </c>
      <c r="B94" s="38">
        <v>968</v>
      </c>
    </row>
    <row r="95" spans="1:2" ht="15.75">
      <c r="A95" s="37">
        <v>92</v>
      </c>
      <c r="B95" s="38">
        <v>960</v>
      </c>
    </row>
    <row r="96" spans="1:2" ht="15.75">
      <c r="A96" s="37">
        <v>93</v>
      </c>
      <c r="B96" s="38">
        <v>953</v>
      </c>
    </row>
    <row r="97" spans="1:2" ht="15.75">
      <c r="A97" s="37">
        <v>94</v>
      </c>
      <c r="B97" s="38">
        <v>945</v>
      </c>
    </row>
    <row r="98" spans="1:2" ht="15.75">
      <c r="A98" s="37">
        <v>95</v>
      </c>
      <c r="B98" s="38">
        <v>937</v>
      </c>
    </row>
    <row r="99" spans="1:2" ht="15.75">
      <c r="A99" s="37">
        <v>96</v>
      </c>
      <c r="B99" s="38">
        <v>930</v>
      </c>
    </row>
    <row r="100" spans="1:2" ht="15.75">
      <c r="A100" s="37">
        <v>97</v>
      </c>
      <c r="B100" s="38">
        <v>922</v>
      </c>
    </row>
    <row r="101" spans="1:2" ht="15.75">
      <c r="A101" s="37">
        <v>98</v>
      </c>
      <c r="B101" s="38">
        <v>914</v>
      </c>
    </row>
    <row r="102" spans="1:2" ht="15.75">
      <c r="A102" s="37">
        <v>99</v>
      </c>
      <c r="B102" s="38">
        <v>906</v>
      </c>
    </row>
    <row r="103" spans="1:2" ht="15.75">
      <c r="A103" s="37">
        <v>100</v>
      </c>
      <c r="B103" s="38">
        <v>898</v>
      </c>
    </row>
    <row r="104" spans="1:2" ht="15.75">
      <c r="A104" s="37">
        <v>101</v>
      </c>
      <c r="B104" s="38">
        <v>891</v>
      </c>
    </row>
    <row r="105" spans="1:2" ht="15.75">
      <c r="A105" s="37">
        <v>102</v>
      </c>
      <c r="B105" s="38">
        <v>883</v>
      </c>
    </row>
    <row r="106" spans="1:2" ht="15.75">
      <c r="A106" s="37">
        <v>103</v>
      </c>
      <c r="B106" s="38">
        <v>875</v>
      </c>
    </row>
    <row r="107" spans="1:2" ht="15.75">
      <c r="A107" s="37">
        <v>104</v>
      </c>
      <c r="B107" s="38">
        <v>867</v>
      </c>
    </row>
    <row r="108" spans="1:2" ht="15.75">
      <c r="A108" s="37">
        <v>105</v>
      </c>
      <c r="B108" s="38">
        <v>858</v>
      </c>
    </row>
    <row r="109" spans="1:2" ht="15.75">
      <c r="A109" s="37">
        <v>106</v>
      </c>
      <c r="B109" s="38">
        <v>850</v>
      </c>
    </row>
    <row r="110" spans="1:2" ht="15.75">
      <c r="A110" s="37">
        <v>107</v>
      </c>
      <c r="B110" s="38">
        <v>842</v>
      </c>
    </row>
    <row r="111" spans="1:2" ht="15.75">
      <c r="A111" s="37">
        <v>108</v>
      </c>
      <c r="B111" s="38">
        <v>834</v>
      </c>
    </row>
    <row r="112" spans="1:2" ht="15.75">
      <c r="A112" s="37">
        <v>109</v>
      </c>
      <c r="B112" s="38">
        <v>828</v>
      </c>
    </row>
    <row r="113" spans="1:2" ht="15.75">
      <c r="A113" s="37">
        <v>110</v>
      </c>
      <c r="B113" s="38">
        <v>817</v>
      </c>
    </row>
    <row r="114" spans="1:2" ht="15.75">
      <c r="A114" s="37">
        <v>111</v>
      </c>
      <c r="B114" s="38">
        <v>809</v>
      </c>
    </row>
    <row r="115" spans="1:2" ht="15.75">
      <c r="A115" s="37">
        <v>112</v>
      </c>
      <c r="B115" s="38">
        <v>800</v>
      </c>
    </row>
    <row r="116" spans="1:2" ht="15.75">
      <c r="A116" s="37">
        <v>113</v>
      </c>
      <c r="B116" s="38">
        <v>792</v>
      </c>
    </row>
    <row r="117" spans="1:2" ht="15.75">
      <c r="A117" s="37">
        <v>114</v>
      </c>
      <c r="B117" s="38">
        <v>783</v>
      </c>
    </row>
    <row r="118" spans="1:2" ht="15.75">
      <c r="A118" s="37">
        <v>115</v>
      </c>
      <c r="B118" s="38">
        <v>775</v>
      </c>
    </row>
    <row r="119" spans="1:2" ht="15.75">
      <c r="A119" s="37">
        <v>116</v>
      </c>
      <c r="B119" s="38">
        <v>766</v>
      </c>
    </row>
    <row r="120" spans="1:2" ht="15.75">
      <c r="A120" s="37">
        <v>117</v>
      </c>
      <c r="B120" s="38">
        <v>757</v>
      </c>
    </row>
    <row r="121" spans="1:2" ht="15.75">
      <c r="A121" s="37">
        <v>118</v>
      </c>
      <c r="B121" s="38">
        <v>748</v>
      </c>
    </row>
    <row r="122" spans="1:2" ht="15.75">
      <c r="A122" s="37">
        <v>119</v>
      </c>
      <c r="B122" s="38">
        <v>740</v>
      </c>
    </row>
    <row r="123" spans="1:2" ht="15.75">
      <c r="A123" s="37">
        <v>120</v>
      </c>
      <c r="B123" s="38">
        <v>731</v>
      </c>
    </row>
    <row r="124" spans="1:2" ht="15.75">
      <c r="A124" s="37">
        <v>121</v>
      </c>
      <c r="B124" s="38">
        <v>722</v>
      </c>
    </row>
    <row r="125" spans="1:2" ht="15.75">
      <c r="A125" s="37">
        <v>122</v>
      </c>
      <c r="B125" s="38">
        <v>713</v>
      </c>
    </row>
    <row r="126" spans="1:2" ht="15.75">
      <c r="A126" s="37">
        <v>123</v>
      </c>
      <c r="B126" s="38">
        <v>704</v>
      </c>
    </row>
    <row r="127" spans="1:2" ht="15.75">
      <c r="A127" s="37">
        <v>124</v>
      </c>
      <c r="B127" s="38">
        <v>695</v>
      </c>
    </row>
    <row r="128" spans="1:2" ht="15.75">
      <c r="A128" s="37">
        <v>125</v>
      </c>
      <c r="B128" s="38">
        <v>686</v>
      </c>
    </row>
    <row r="129" spans="1:2" ht="15.75">
      <c r="A129" s="37">
        <v>126</v>
      </c>
      <c r="B129" s="38">
        <v>676</v>
      </c>
    </row>
    <row r="130" spans="1:2" ht="15.75">
      <c r="A130" s="37">
        <v>127</v>
      </c>
      <c r="B130" s="38">
        <v>667</v>
      </c>
    </row>
    <row r="131" spans="1:2" ht="15.75">
      <c r="A131" s="37">
        <v>128</v>
      </c>
      <c r="B131" s="38">
        <v>658</v>
      </c>
    </row>
    <row r="132" spans="1:2" ht="15.75">
      <c r="A132" s="37">
        <v>129</v>
      </c>
      <c r="B132" s="38">
        <v>649</v>
      </c>
    </row>
    <row r="133" spans="1:2" ht="15.75">
      <c r="A133" s="37">
        <v>130</v>
      </c>
      <c r="B133" s="38">
        <v>639</v>
      </c>
    </row>
    <row r="134" spans="1:2" ht="15.75">
      <c r="A134" s="37">
        <v>131</v>
      </c>
      <c r="B134" s="38">
        <v>630</v>
      </c>
    </row>
    <row r="135" spans="1:2" ht="15.75">
      <c r="A135" s="37">
        <v>132</v>
      </c>
      <c r="B135" s="38">
        <v>620</v>
      </c>
    </row>
    <row r="136" spans="1:2" ht="15.75">
      <c r="A136" s="37">
        <v>133</v>
      </c>
      <c r="B136" s="38">
        <v>611</v>
      </c>
    </row>
    <row r="137" spans="1:2" ht="15.75">
      <c r="A137" s="37">
        <v>134</v>
      </c>
      <c r="B137" s="38">
        <v>602</v>
      </c>
    </row>
    <row r="138" spans="1:2" ht="15.75">
      <c r="A138" s="37">
        <v>135</v>
      </c>
      <c r="B138" s="38">
        <v>593</v>
      </c>
    </row>
    <row r="139" spans="1:2" ht="15.75">
      <c r="A139" s="37">
        <v>136</v>
      </c>
      <c r="B139" s="38">
        <v>584</v>
      </c>
    </row>
    <row r="140" spans="1:2" ht="15.75">
      <c r="A140" s="37">
        <v>137</v>
      </c>
      <c r="B140" s="38">
        <v>576</v>
      </c>
    </row>
    <row r="141" spans="1:2" ht="15.75">
      <c r="A141" s="37">
        <v>138</v>
      </c>
      <c r="B141" s="38">
        <v>567</v>
      </c>
    </row>
    <row r="142" spans="1:2" ht="15.75">
      <c r="A142" s="37">
        <v>139</v>
      </c>
      <c r="B142" s="38">
        <v>559</v>
      </c>
    </row>
    <row r="143" spans="1:2" ht="15.75">
      <c r="A143" s="37">
        <v>140</v>
      </c>
      <c r="B143" s="38">
        <v>551</v>
      </c>
    </row>
    <row r="144" spans="1:2" ht="15.75">
      <c r="A144" s="37">
        <v>141</v>
      </c>
      <c r="B144" s="38">
        <v>543</v>
      </c>
    </row>
    <row r="145" spans="1:2" ht="15.75">
      <c r="A145" s="37">
        <v>142</v>
      </c>
      <c r="B145" s="38">
        <v>536</v>
      </c>
    </row>
    <row r="146" spans="1:2" ht="15.75">
      <c r="A146" s="37">
        <v>143</v>
      </c>
      <c r="B146" s="38">
        <v>528</v>
      </c>
    </row>
    <row r="147" spans="1:2" ht="15.75">
      <c r="A147" s="37">
        <v>144</v>
      </c>
      <c r="B147" s="38">
        <v>521</v>
      </c>
    </row>
    <row r="148" spans="1:2" ht="15.75">
      <c r="A148" s="37">
        <v>145</v>
      </c>
      <c r="B148" s="38">
        <v>514</v>
      </c>
    </row>
    <row r="149" spans="1:2" ht="15.75">
      <c r="A149" s="37">
        <v>146</v>
      </c>
      <c r="B149" s="38">
        <v>507</v>
      </c>
    </row>
    <row r="150" spans="1:2" ht="15.75">
      <c r="A150" s="37">
        <v>147</v>
      </c>
      <c r="B150" s="38">
        <v>500</v>
      </c>
    </row>
    <row r="151" spans="1:2" ht="15.75">
      <c r="A151" s="37">
        <v>148</v>
      </c>
      <c r="B151" s="38">
        <v>493</v>
      </c>
    </row>
    <row r="152" spans="1:2" ht="15.75">
      <c r="A152" s="37">
        <v>149</v>
      </c>
      <c r="B152" s="38">
        <v>487</v>
      </c>
    </row>
    <row r="153" spans="1:2" ht="15.75">
      <c r="A153" s="37">
        <v>150</v>
      </c>
      <c r="B153" s="38">
        <v>480</v>
      </c>
    </row>
    <row r="154" spans="1:2" ht="15.75">
      <c r="A154" s="37">
        <v>151</v>
      </c>
      <c r="B154" s="38">
        <v>474</v>
      </c>
    </row>
    <row r="155" spans="1:2" ht="15.75">
      <c r="A155" s="37">
        <v>152</v>
      </c>
      <c r="B155" s="38">
        <v>468</v>
      </c>
    </row>
    <row r="156" spans="1:2" ht="15.75">
      <c r="A156" s="37">
        <v>153</v>
      </c>
      <c r="B156" s="38">
        <v>461</v>
      </c>
    </row>
    <row r="157" spans="1:2" ht="15.75">
      <c r="A157" s="37">
        <v>154</v>
      </c>
      <c r="B157" s="38">
        <v>456</v>
      </c>
    </row>
    <row r="158" spans="1:2" ht="15.75">
      <c r="A158" s="37">
        <v>155</v>
      </c>
      <c r="B158" s="38">
        <v>450</v>
      </c>
    </row>
    <row r="159" spans="1:2" ht="15.75">
      <c r="A159" s="37">
        <v>156</v>
      </c>
      <c r="B159" s="38">
        <v>444</v>
      </c>
    </row>
    <row r="160" spans="1:2" ht="15.75">
      <c r="A160" s="37">
        <v>157</v>
      </c>
      <c r="B160" s="38">
        <v>438</v>
      </c>
    </row>
    <row r="161" spans="1:2" ht="15.75">
      <c r="A161" s="37">
        <v>158</v>
      </c>
      <c r="B161" s="38">
        <v>433</v>
      </c>
    </row>
    <row r="162" spans="1:2" ht="15.75">
      <c r="A162" s="37">
        <v>159</v>
      </c>
      <c r="B162" s="38">
        <v>427</v>
      </c>
    </row>
    <row r="163" spans="1:2" ht="15.75">
      <c r="A163" s="37">
        <v>160</v>
      </c>
      <c r="B163" s="38">
        <v>422</v>
      </c>
    </row>
    <row r="164" spans="1:2" ht="15.75">
      <c r="A164" s="37">
        <v>161</v>
      </c>
      <c r="B164" s="38">
        <v>417</v>
      </c>
    </row>
    <row r="165" spans="1:2" ht="15.75">
      <c r="A165" s="37">
        <v>162</v>
      </c>
      <c r="B165" s="38">
        <v>412</v>
      </c>
    </row>
    <row r="166" spans="1:2" ht="15.75">
      <c r="A166" s="37">
        <v>163</v>
      </c>
      <c r="B166" s="38">
        <v>407</v>
      </c>
    </row>
    <row r="167" spans="1:2" ht="15.75">
      <c r="A167" s="37">
        <v>164</v>
      </c>
      <c r="B167" s="38">
        <v>402</v>
      </c>
    </row>
    <row r="168" spans="1:2" ht="15.75">
      <c r="A168" s="37">
        <v>165</v>
      </c>
      <c r="B168" s="38">
        <v>397</v>
      </c>
    </row>
    <row r="169" spans="1:2" ht="15.75">
      <c r="A169" s="37">
        <v>166</v>
      </c>
      <c r="B169" s="38">
        <v>392</v>
      </c>
    </row>
    <row r="170" spans="1:2" ht="15.75">
      <c r="A170" s="37">
        <v>167</v>
      </c>
      <c r="B170" s="38">
        <v>387</v>
      </c>
    </row>
    <row r="171" spans="1:2" ht="15.75">
      <c r="A171" s="37">
        <v>168</v>
      </c>
      <c r="B171" s="38">
        <v>383</v>
      </c>
    </row>
    <row r="172" spans="1:2" ht="15.75">
      <c r="A172" s="37">
        <v>169</v>
      </c>
      <c r="B172" s="38">
        <v>378</v>
      </c>
    </row>
    <row r="173" spans="1:2" ht="15.75">
      <c r="A173" s="37">
        <v>170</v>
      </c>
      <c r="B173" s="38">
        <v>374</v>
      </c>
    </row>
    <row r="174" spans="1:2" ht="15.75">
      <c r="A174" s="37">
        <v>171</v>
      </c>
      <c r="B174" s="38">
        <v>369</v>
      </c>
    </row>
    <row r="175" spans="1:2" ht="15.75">
      <c r="A175" s="37">
        <v>172</v>
      </c>
      <c r="B175" s="38">
        <v>365</v>
      </c>
    </row>
    <row r="176" spans="1:2" ht="15.75">
      <c r="A176" s="37">
        <v>173</v>
      </c>
      <c r="B176" s="38">
        <v>361</v>
      </c>
    </row>
    <row r="177" spans="1:2" ht="15.75">
      <c r="A177" s="37">
        <v>174</v>
      </c>
      <c r="B177" s="38">
        <v>357</v>
      </c>
    </row>
    <row r="178" spans="1:2" ht="15.75">
      <c r="A178" s="37">
        <v>175</v>
      </c>
      <c r="B178" s="38">
        <v>353</v>
      </c>
    </row>
    <row r="179" spans="1:2" ht="15.75">
      <c r="A179" s="37">
        <v>176</v>
      </c>
      <c r="B179" s="38">
        <v>349</v>
      </c>
    </row>
    <row r="180" spans="1:2" ht="15.75">
      <c r="A180" s="37">
        <v>1771</v>
      </c>
      <c r="B180" s="38">
        <v>354</v>
      </c>
    </row>
    <row r="181" spans="1:2" ht="15.75">
      <c r="A181" s="37">
        <v>178</v>
      </c>
      <c r="B181" s="38">
        <v>341</v>
      </c>
    </row>
    <row r="182" spans="1:2" ht="15.75">
      <c r="A182" s="37">
        <v>179</v>
      </c>
      <c r="B182" s="38">
        <v>337</v>
      </c>
    </row>
    <row r="183" spans="1:2" ht="15.75">
      <c r="A183" s="37">
        <v>180</v>
      </c>
      <c r="B183" s="38">
        <v>333</v>
      </c>
    </row>
    <row r="184" spans="1:2" ht="15.75">
      <c r="A184" s="37">
        <v>181</v>
      </c>
      <c r="B184" s="38">
        <v>330</v>
      </c>
    </row>
    <row r="185" spans="1:2" ht="15.75">
      <c r="A185" s="37">
        <v>182</v>
      </c>
      <c r="B185" s="38">
        <v>326</v>
      </c>
    </row>
    <row r="186" spans="1:2" ht="15.75">
      <c r="A186" s="37">
        <v>183</v>
      </c>
      <c r="B186" s="38">
        <v>322</v>
      </c>
    </row>
    <row r="187" spans="1:2" ht="15.75">
      <c r="A187" s="37">
        <v>184</v>
      </c>
      <c r="B187" s="38">
        <v>319</v>
      </c>
    </row>
    <row r="188" spans="1:2" ht="15.75">
      <c r="A188" s="37">
        <v>185</v>
      </c>
      <c r="B188" s="38">
        <v>316</v>
      </c>
    </row>
    <row r="189" spans="1:2" ht="15.75">
      <c r="A189" s="37">
        <v>186</v>
      </c>
      <c r="B189" s="38">
        <v>312</v>
      </c>
    </row>
    <row r="190" spans="1:2" ht="15.75">
      <c r="A190" s="37">
        <v>187</v>
      </c>
      <c r="B190" s="38">
        <v>309</v>
      </c>
    </row>
    <row r="191" spans="1:2" ht="15.75">
      <c r="A191" s="37">
        <v>188</v>
      </c>
      <c r="B191" s="38">
        <v>306</v>
      </c>
    </row>
    <row r="192" spans="1:2" ht="15.75">
      <c r="A192" s="37">
        <v>189</v>
      </c>
      <c r="B192" s="38">
        <v>302</v>
      </c>
    </row>
    <row r="193" spans="1:2" ht="15.75">
      <c r="A193" s="37">
        <v>190</v>
      </c>
      <c r="B193" s="38">
        <v>299</v>
      </c>
    </row>
    <row r="194" spans="1:2" ht="15.75">
      <c r="A194" s="37">
        <v>191</v>
      </c>
      <c r="B194" s="38">
        <v>296</v>
      </c>
    </row>
    <row r="195" spans="1:2" ht="15.75">
      <c r="A195" s="37">
        <v>192</v>
      </c>
      <c r="B195" s="38">
        <v>293</v>
      </c>
    </row>
    <row r="196" spans="1:2" ht="15.75">
      <c r="A196" s="37">
        <v>193</v>
      </c>
      <c r="B196" s="38">
        <v>290</v>
      </c>
    </row>
    <row r="197" spans="1:2" ht="15.75">
      <c r="A197" s="37">
        <v>194</v>
      </c>
      <c r="B197" s="38">
        <v>287</v>
      </c>
    </row>
    <row r="198" spans="1:2" ht="15.75">
      <c r="A198" s="37">
        <v>195</v>
      </c>
      <c r="B198" s="38">
        <v>284</v>
      </c>
    </row>
    <row r="199" spans="1:2" ht="15.75">
      <c r="A199" s="37">
        <v>196</v>
      </c>
      <c r="B199" s="38">
        <v>281</v>
      </c>
    </row>
    <row r="200" spans="1:2" ht="15.75">
      <c r="A200" s="37">
        <v>197</v>
      </c>
      <c r="B200" s="38">
        <v>278</v>
      </c>
    </row>
    <row r="201" spans="1:2" ht="15.75">
      <c r="A201" s="37">
        <v>198</v>
      </c>
      <c r="B201" s="38">
        <v>275</v>
      </c>
    </row>
    <row r="202" spans="1:2" ht="15.75">
      <c r="A202" s="37">
        <v>199</v>
      </c>
      <c r="B202" s="38">
        <v>273</v>
      </c>
    </row>
    <row r="203" spans="1:2" ht="16.5" thickBot="1">
      <c r="A203" s="39">
        <v>200</v>
      </c>
      <c r="B203" s="40">
        <v>270</v>
      </c>
    </row>
    <row r="204" spans="1:2" ht="15" thickTop="1"/>
  </sheetData>
  <pageMargins left="0.7" right="0.7" top="0.75" bottom="0.75" header="0.3" footer="0.3"/>
  <pageSetup paperSize="9" orientation="portrait"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showGridLines="0" rightToLeft="1" workbookViewId="0"/>
  </sheetViews>
  <sheetFormatPr defaultRowHeight="14.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C7:N17"/>
  <sheetViews>
    <sheetView showGridLines="0" showRowColHeaders="0" tabSelected="1" zoomScaleNormal="100" workbookViewId="0">
      <selection activeCell="K14" sqref="K14"/>
    </sheetView>
  </sheetViews>
  <sheetFormatPr defaultRowHeight="14.25"/>
  <sheetData>
    <row r="7" spans="3:14">
      <c r="C7" s="94"/>
      <c r="D7" s="94"/>
      <c r="E7" s="94"/>
      <c r="F7" s="94"/>
    </row>
    <row r="8" spans="3:14" ht="23.25" customHeight="1">
      <c r="C8" s="94"/>
      <c r="D8" s="94"/>
      <c r="E8" s="94"/>
      <c r="F8" s="94"/>
    </row>
    <row r="11" spans="3:14">
      <c r="C11" s="94"/>
      <c r="D11" s="94"/>
      <c r="E11" s="94"/>
      <c r="F11" s="94"/>
    </row>
    <row r="12" spans="3:14" ht="14.25" customHeight="1">
      <c r="C12" s="94"/>
      <c r="D12" s="94"/>
      <c r="E12" s="94"/>
      <c r="F12" s="94"/>
    </row>
    <row r="13" spans="3:14" ht="23.25">
      <c r="C13" s="94"/>
      <c r="D13" s="94"/>
      <c r="E13" s="94"/>
      <c r="F13" s="94"/>
      <c r="I13" s="85" t="s">
        <v>127</v>
      </c>
      <c r="J13" s="85"/>
      <c r="K13" s="85"/>
      <c r="L13" s="85"/>
      <c r="M13" s="85"/>
      <c r="N13" s="85"/>
    </row>
    <row r="14" spans="3:14" ht="35.25" customHeight="1">
      <c r="C14" s="94"/>
      <c r="D14" s="94"/>
      <c r="E14" s="94"/>
      <c r="F14" s="94"/>
      <c r="I14" s="85"/>
      <c r="J14" s="85"/>
      <c r="K14" s="85"/>
      <c r="L14" s="85"/>
      <c r="M14" s="85"/>
      <c r="N14" s="85"/>
    </row>
    <row r="15" spans="3:14" ht="23.25">
      <c r="I15" s="85"/>
      <c r="J15" s="85"/>
      <c r="K15" s="85"/>
      <c r="L15" s="85"/>
      <c r="M15" s="85"/>
      <c r="N15" s="85"/>
    </row>
    <row r="17" spans="3:6" ht="25.5">
      <c r="C17" s="93"/>
      <c r="D17" s="93"/>
      <c r="E17" s="93"/>
      <c r="F17" s="93"/>
    </row>
  </sheetData>
  <mergeCells count="5">
    <mergeCell ref="C17:F17"/>
    <mergeCell ref="C7:F8"/>
    <mergeCell ref="C11:F12"/>
    <mergeCell ref="C13:F13"/>
    <mergeCell ref="C14:F14"/>
  </mergeCells>
  <pageMargins left="0.7" right="0.7" top="0.75" bottom="0.75" header="0.3" footer="0.3"/>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BEAM-Design</vt:lpstr>
      <vt:lpstr>Column-Design</vt:lpstr>
      <vt:lpstr>BARCING-Design</vt:lpstr>
      <vt:lpstr>2IPE </vt:lpstr>
      <vt:lpstr>IPE </vt:lpstr>
      <vt:lpstr>UNP  </vt:lpstr>
      <vt:lpstr>Cast IPE </vt:lpstr>
      <vt:lpstr>Tanesh Mojaz Sotun</vt:lpstr>
      <vt:lpstr>مقدمه</vt:lpstr>
      <vt:lpstr>Jeld</vt:lpstr>
      <vt:lpstr>'2IPE '!_1</vt:lpstr>
      <vt:lpstr>'Cast IPE '!_1</vt:lpstr>
      <vt:lpstr>'IPE '!_1</vt:lpstr>
      <vt:lpstr>'UNP  '!_1</vt:lpstr>
      <vt:lpstr>'2IPE '!ipe</vt:lpstr>
      <vt:lpstr>ipe</vt:lpstr>
      <vt:lpstr>'2IPE '!ipe_list</vt:lpstr>
      <vt:lpstr>ipe_list</vt:lpstr>
      <vt:lpstr>Jeld!Print_Area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Milad</dc:creator>
  <cp:lastModifiedBy>Rizpardaz</cp:lastModifiedBy>
  <cp:lastPrinted>2013-11-17T10:34:17Z</cp:lastPrinted>
  <dcterms:created xsi:type="dcterms:W3CDTF">2013-11-08T16:05:50Z</dcterms:created>
  <dcterms:modified xsi:type="dcterms:W3CDTF">2019-10-05T12:42:49Z</dcterms:modified>
</cp:coreProperties>
</file>