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drawings/drawing1.xml" ContentType="application/vnd.openxmlformats-officedocument.drawing+xml"/>
  <Override PartName="/xl/queryTables/queryTable4.xml" ContentType="application/vnd.openxmlformats-officedocument.spreadsheetml.query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izpardaz\Desktop\New folder\"/>
    </mc:Choice>
  </mc:AlternateContent>
  <bookViews>
    <workbookView xWindow="360" yWindow="540" windowWidth="14355" windowHeight="4260" activeTab="9"/>
  </bookViews>
  <sheets>
    <sheet name="BEAM-Design" sheetId="1" r:id="rId1"/>
    <sheet name="Column-Design" sheetId="9" r:id="rId2"/>
    <sheet name="BARCING-Design" sheetId="8" r:id="rId3"/>
    <sheet name="2IPE " sheetId="7" state="hidden" r:id="rId4"/>
    <sheet name="IPE " sheetId="4" state="hidden" r:id="rId5"/>
    <sheet name="UNP  " sheetId="5" state="hidden" r:id="rId6"/>
    <sheet name="Cast IPE " sheetId="6" state="hidden" r:id="rId7"/>
    <sheet name="Tanesh Mojaz Sotun" sheetId="3" state="hidden" r:id="rId8"/>
    <sheet name="مقدمه" sheetId="10" state="hidden" r:id="rId9"/>
    <sheet name="Jeld" sheetId="11" r:id="rId10"/>
  </sheets>
  <definedNames>
    <definedName name="_1" localSheetId="3">'2IPE '!$C$3:$T$20</definedName>
    <definedName name="_1" localSheetId="6">'Cast IPE '!$A$5:$L$23</definedName>
    <definedName name="_1" localSheetId="4">'IPE '!$C$3:$T$20</definedName>
    <definedName name="_1" localSheetId="5">'UNP  '!$B$5:$U$29</definedName>
    <definedName name="ipe" localSheetId="3">'2IPE '!$C$3:$S$28</definedName>
    <definedName name="ipe">'IPE '!$C$3:$S$28</definedName>
    <definedName name="ipe_list" localSheetId="3">'2IPE '!$C$3:$C$28</definedName>
    <definedName name="ipe_list">'IPE '!$C$3:$C$28</definedName>
    <definedName name="_xlnm.Print_Area" localSheetId="9">Jeld!$B$3:$G$17</definedName>
  </definedNames>
  <calcPr calcId="152511"/>
</workbook>
</file>

<file path=xl/calcChain.xml><?xml version="1.0" encoding="utf-8"?>
<calcChain xmlns="http://schemas.openxmlformats.org/spreadsheetml/2006/main">
  <c r="A7" i="1" l="1"/>
  <c r="D6" i="8" l="1"/>
  <c r="D5" i="8"/>
  <c r="D4" i="8"/>
  <c r="E7" i="8" l="1"/>
  <c r="E6" i="8"/>
  <c r="E5" i="8"/>
  <c r="E4" i="8"/>
  <c r="A7" i="8"/>
  <c r="A10" i="8" l="1"/>
  <c r="B12" i="8" s="1"/>
  <c r="A7" i="9"/>
  <c r="B11" i="8" l="1"/>
  <c r="X17" i="5" s="1"/>
  <c r="A9" i="9"/>
  <c r="X13" i="5" l="1"/>
  <c r="W16" i="5"/>
  <c r="W12" i="5"/>
  <c r="X28" i="5"/>
  <c r="W23" i="5"/>
  <c r="X24" i="5"/>
  <c r="X26" i="5"/>
  <c r="W25" i="5"/>
  <c r="X12" i="5"/>
  <c r="X19" i="5"/>
  <c r="W26" i="5"/>
  <c r="W21" i="5"/>
  <c r="W28" i="5"/>
  <c r="X15" i="5"/>
  <c r="X10" i="5"/>
  <c r="W19" i="5"/>
  <c r="X22" i="5"/>
  <c r="W22" i="5"/>
  <c r="X25" i="5"/>
  <c r="W17" i="5"/>
  <c r="X20" i="5"/>
  <c r="W24" i="5"/>
  <c r="X27" i="5"/>
  <c r="X11" i="5"/>
  <c r="W15" i="5"/>
  <c r="X18" i="5"/>
  <c r="W18" i="5"/>
  <c r="X21" i="5"/>
  <c r="W10" i="5"/>
  <c r="W13" i="5"/>
  <c r="X16" i="5"/>
  <c r="W20" i="5"/>
  <c r="X23" i="5"/>
  <c r="W27" i="5"/>
  <c r="W11" i="5"/>
  <c r="X14" i="5"/>
  <c r="W14" i="5"/>
  <c r="B35" i="9"/>
  <c r="B34" i="9"/>
  <c r="A11" i="9"/>
  <c r="A13" i="9" s="1"/>
  <c r="B19" i="9"/>
  <c r="B13" i="8" l="1"/>
  <c r="B15" i="8" s="1"/>
  <c r="B17" i="8" s="1"/>
  <c r="B18" i="8" s="1"/>
  <c r="B14" i="8"/>
  <c r="W6" i="7"/>
  <c r="W10" i="7"/>
  <c r="W14" i="7"/>
  <c r="W18" i="7"/>
  <c r="W4" i="7"/>
  <c r="W8" i="7"/>
  <c r="W12" i="7"/>
  <c r="W16" i="7"/>
  <c r="W7" i="7"/>
  <c r="W11" i="7"/>
  <c r="W15" i="7"/>
  <c r="W19" i="7"/>
  <c r="W20" i="7"/>
  <c r="W5" i="7"/>
  <c r="W9" i="7"/>
  <c r="W13" i="7"/>
  <c r="W17" i="7"/>
  <c r="W3" i="7"/>
  <c r="B16" i="8" l="1"/>
  <c r="B8" i="1" l="1"/>
  <c r="V5" i="7" l="1"/>
  <c r="V9" i="7"/>
  <c r="V13" i="7"/>
  <c r="V17" i="7"/>
  <c r="V3" i="7"/>
  <c r="V6" i="7"/>
  <c r="V10" i="7"/>
  <c r="V14" i="7"/>
  <c r="V18" i="7"/>
  <c r="V7" i="7"/>
  <c r="V11" i="7"/>
  <c r="V15" i="7"/>
  <c r="V19" i="7"/>
  <c r="V4" i="7"/>
  <c r="V8" i="7"/>
  <c r="V12" i="7"/>
  <c r="V16" i="7"/>
  <c r="V20" i="7"/>
  <c r="B10" i="1"/>
  <c r="B11" i="1" s="1"/>
  <c r="B12" i="1" s="1"/>
  <c r="L3" i="6"/>
  <c r="K3" i="6"/>
  <c r="J3" i="6"/>
  <c r="I3" i="6"/>
  <c r="H3" i="6"/>
  <c r="G3" i="6"/>
  <c r="F3" i="6"/>
  <c r="E3" i="6"/>
  <c r="D3" i="6"/>
  <c r="C3" i="6"/>
  <c r="B3" i="6"/>
  <c r="T3" i="5"/>
  <c r="S3" i="5"/>
  <c r="R3" i="5"/>
  <c r="Q3" i="5"/>
  <c r="P3" i="5"/>
  <c r="O3" i="5"/>
  <c r="N3" i="5"/>
  <c r="M3" i="5"/>
  <c r="L3" i="5"/>
  <c r="K3" i="5"/>
  <c r="J3" i="5"/>
  <c r="I3" i="5"/>
  <c r="H3" i="5"/>
  <c r="G3" i="5"/>
  <c r="F3" i="5"/>
  <c r="E3" i="5"/>
  <c r="D3" i="5"/>
  <c r="C3" i="5"/>
  <c r="A12" i="9" l="1"/>
  <c r="U7" i="7"/>
  <c r="U4" i="7"/>
  <c r="U8" i="7"/>
  <c r="U12" i="7"/>
  <c r="U16" i="7"/>
  <c r="U20" i="7"/>
  <c r="U5" i="7"/>
  <c r="U9" i="7"/>
  <c r="U13" i="7"/>
  <c r="U17" i="7"/>
  <c r="U3" i="7"/>
  <c r="U6" i="7"/>
  <c r="U10" i="7"/>
  <c r="U14" i="7"/>
  <c r="U18" i="7"/>
  <c r="U11" i="7"/>
  <c r="U15" i="7"/>
  <c r="U19" i="7"/>
  <c r="U4" i="4"/>
  <c r="U8" i="4"/>
  <c r="U12" i="4"/>
  <c r="U16" i="4"/>
  <c r="U20" i="4"/>
  <c r="U5" i="4"/>
  <c r="U9" i="4"/>
  <c r="U13" i="4"/>
  <c r="U17" i="4"/>
  <c r="U3" i="4"/>
  <c r="U6" i="4"/>
  <c r="U10" i="4"/>
  <c r="U14" i="4"/>
  <c r="U18" i="4"/>
  <c r="U7" i="4"/>
  <c r="U11" i="4"/>
  <c r="U15" i="4"/>
  <c r="U19" i="4"/>
  <c r="A25" i="9" l="1"/>
  <c r="A19" i="9"/>
  <c r="A37" i="9"/>
  <c r="A24" i="9"/>
  <c r="A14" i="9"/>
  <c r="A15" i="9"/>
  <c r="A26" i="9"/>
  <c r="A16" i="9"/>
  <c r="A13" i="1"/>
  <c r="A15" i="1" s="1"/>
  <c r="A14" i="1"/>
  <c r="A16" i="1" s="1"/>
  <c r="A27" i="9" l="1"/>
  <c r="A30" i="9"/>
  <c r="A31" i="9" s="1"/>
  <c r="A29" i="9"/>
  <c r="A28" i="9"/>
  <c r="A32" i="9" l="1"/>
  <c r="A33" i="9" s="1"/>
  <c r="A35" i="9" s="1"/>
  <c r="A34" i="9" l="1"/>
  <c r="A36" i="9" s="1"/>
</calcChain>
</file>

<file path=xl/connections.xml><?xml version="1.0" encoding="utf-8"?>
<connections xmlns="http://schemas.openxmlformats.org/spreadsheetml/2006/main">
  <connection id="1" name="1" type="6" refreshedVersion="3" background="1" saveData="1">
    <textPr sourceFile="C:\Documents and Settings\H-ebrahimi\Desktop\1.txt" tab="0" comma="1">
      <textFields count="19">
        <textField/>
        <textField/>
        <textField/>
        <textField/>
        <textField/>
        <textField/>
        <textField/>
        <textField/>
        <textField/>
        <textField/>
        <textField/>
        <textField/>
        <textField/>
        <textField/>
        <textField/>
        <textField/>
        <textField/>
        <textField/>
        <textField/>
      </textFields>
    </textPr>
  </connection>
  <connection id="2" name="11" type="6" refreshedVersion="3" background="1" saveData="1">
    <textPr sourceFile="C:\Documents and Settings\H-ebrahimi\Desktop\1.txt" tab="0" comma="1">
      <textFields count="19">
        <textField/>
        <textField/>
        <textField/>
        <textField/>
        <textField/>
        <textField/>
        <textField/>
        <textField/>
        <textField/>
        <textField/>
        <textField/>
        <textField/>
        <textField/>
        <textField/>
        <textField/>
        <textField/>
        <textField/>
        <textField/>
        <textField/>
      </textFields>
    </textPr>
  </connection>
  <connection id="3" name="13" type="6" refreshedVersion="3" background="1" saveData="1">
    <textPr sourceFile="C:\Documents and Settings\H-ebrahimi\Desktop\1.txt" tab="0" comma="1">
      <textFields count="20">
        <textField/>
        <textField/>
        <textField/>
        <textField/>
        <textField/>
        <textField/>
        <textField/>
        <textField/>
        <textField/>
        <textField/>
        <textField/>
        <textField/>
        <textField/>
        <textField/>
        <textField/>
        <textField/>
        <textField/>
        <textField/>
        <textField/>
        <textField/>
      </textFields>
    </textPr>
  </connection>
  <connection id="4" name="19" type="6" refreshedVersion="3" background="1" saveData="1">
    <textPr sourceFile="C:\Documents and Settings\H-ebrahimi\Desktop\1.txt" tab="0" comma="1">
      <textFields count="13">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<sst xmlns="http://schemas.openxmlformats.org/spreadsheetml/2006/main" count="223" uniqueCount="128">
  <si>
    <t>نام تیر:</t>
  </si>
  <si>
    <r>
      <t>IPE</t>
    </r>
    <r>
      <rPr>
        <sz val="10"/>
        <color indexed="9"/>
        <rFont val="Arial"/>
        <family val="2"/>
      </rPr>
      <t> </t>
    </r>
  </si>
  <si>
    <t>h</t>
  </si>
  <si>
    <t>b</t>
  </si>
  <si>
    <t>s</t>
  </si>
  <si>
    <t>t</t>
  </si>
  <si>
    <t>r</t>
  </si>
  <si>
    <t>c</t>
  </si>
  <si>
    <t>h-2c</t>
  </si>
  <si>
    <t>A</t>
  </si>
  <si>
    <t>G</t>
  </si>
  <si>
    <r>
      <t>J</t>
    </r>
    <r>
      <rPr>
        <vertAlign val="subscript"/>
        <sz val="10"/>
        <color indexed="9"/>
        <rFont val="Arial"/>
        <family val="2"/>
      </rPr>
      <t>x</t>
    </r>
  </si>
  <si>
    <r>
      <t>W</t>
    </r>
    <r>
      <rPr>
        <vertAlign val="subscript"/>
        <sz val="10"/>
        <color indexed="9"/>
        <rFont val="Arial"/>
        <family val="2"/>
      </rPr>
      <t>x</t>
    </r>
  </si>
  <si>
    <r>
      <t>i</t>
    </r>
    <r>
      <rPr>
        <vertAlign val="subscript"/>
        <sz val="10"/>
        <color indexed="9"/>
        <rFont val="Arial"/>
        <family val="2"/>
      </rPr>
      <t>x</t>
    </r>
  </si>
  <si>
    <r>
      <t>J</t>
    </r>
    <r>
      <rPr>
        <vertAlign val="subscript"/>
        <sz val="10"/>
        <color indexed="9"/>
        <rFont val="Arial"/>
        <family val="2"/>
      </rPr>
      <t>y</t>
    </r>
  </si>
  <si>
    <r>
      <t>W</t>
    </r>
    <r>
      <rPr>
        <vertAlign val="subscript"/>
        <sz val="10"/>
        <color indexed="9"/>
        <rFont val="Arial"/>
        <family val="2"/>
      </rPr>
      <t>y</t>
    </r>
  </si>
  <si>
    <r>
      <t>i</t>
    </r>
    <r>
      <rPr>
        <vertAlign val="subscript"/>
        <sz val="10"/>
        <color indexed="9"/>
        <rFont val="Arial"/>
        <family val="2"/>
      </rPr>
      <t>y</t>
    </r>
  </si>
  <si>
    <r>
      <t>a</t>
    </r>
    <r>
      <rPr>
        <vertAlign val="subscript"/>
        <sz val="10"/>
        <color indexed="9"/>
        <rFont val="Arial"/>
        <family val="2"/>
      </rPr>
      <t>1</t>
    </r>
  </si>
  <si>
    <r>
      <t>r</t>
    </r>
    <r>
      <rPr>
        <vertAlign val="subscript"/>
        <sz val="10"/>
        <color indexed="9"/>
        <rFont val="Arial"/>
        <family val="2"/>
      </rPr>
      <t>T</t>
    </r>
  </si>
  <si>
    <t>mm</t>
  </si>
  <si>
    <r>
      <t>cm</t>
    </r>
    <r>
      <rPr>
        <vertAlign val="superscript"/>
        <sz val="10"/>
        <color indexed="9"/>
        <rFont val="Arial"/>
        <family val="2"/>
      </rPr>
      <t>2</t>
    </r>
  </si>
  <si>
    <t>kg/m</t>
  </si>
  <si>
    <r>
      <t>cm</t>
    </r>
    <r>
      <rPr>
        <vertAlign val="superscript"/>
        <sz val="10"/>
        <color indexed="9"/>
        <rFont val="Arial"/>
        <family val="2"/>
      </rPr>
      <t>4</t>
    </r>
  </si>
  <si>
    <r>
      <t>cm</t>
    </r>
    <r>
      <rPr>
        <vertAlign val="superscript"/>
        <sz val="10"/>
        <color indexed="9"/>
        <rFont val="Arial"/>
        <family val="2"/>
      </rPr>
      <t>3</t>
    </r>
  </si>
  <si>
    <t>cm</t>
  </si>
  <si>
    <r>
      <t>UNP</t>
    </r>
    <r>
      <rPr>
        <sz val="11"/>
        <color indexed="9"/>
        <rFont val="Calibri"/>
        <family val="2"/>
        <charset val="178"/>
      </rPr>
      <t> </t>
    </r>
  </si>
  <si>
    <r>
      <t>t=r</t>
    </r>
    <r>
      <rPr>
        <b/>
        <vertAlign val="subscript"/>
        <sz val="11"/>
        <color indexed="9"/>
        <rFont val="Calibri"/>
        <family val="2"/>
        <charset val="178"/>
      </rPr>
      <t>1</t>
    </r>
  </si>
  <si>
    <r>
      <t>r</t>
    </r>
    <r>
      <rPr>
        <b/>
        <vertAlign val="subscript"/>
        <sz val="11"/>
        <color indexed="9"/>
        <rFont val="Calibri"/>
        <family val="2"/>
        <charset val="178"/>
      </rPr>
      <t>2</t>
    </r>
  </si>
  <si>
    <r>
      <t>J</t>
    </r>
    <r>
      <rPr>
        <vertAlign val="subscript"/>
        <sz val="11"/>
        <color indexed="9"/>
        <rFont val="Calibri"/>
        <family val="2"/>
        <charset val="178"/>
      </rPr>
      <t>x</t>
    </r>
  </si>
  <si>
    <r>
      <t>W</t>
    </r>
    <r>
      <rPr>
        <vertAlign val="subscript"/>
        <sz val="11"/>
        <color indexed="9"/>
        <rFont val="Calibri"/>
        <family val="2"/>
        <charset val="178"/>
      </rPr>
      <t>x</t>
    </r>
  </si>
  <si>
    <r>
      <t>i</t>
    </r>
    <r>
      <rPr>
        <vertAlign val="subscript"/>
        <sz val="11"/>
        <color indexed="9"/>
        <rFont val="Calibri"/>
        <family val="2"/>
        <charset val="178"/>
      </rPr>
      <t>x</t>
    </r>
  </si>
  <si>
    <r>
      <t>J</t>
    </r>
    <r>
      <rPr>
        <vertAlign val="subscript"/>
        <sz val="11"/>
        <color indexed="9"/>
        <rFont val="Calibri"/>
        <family val="2"/>
        <charset val="178"/>
      </rPr>
      <t>y</t>
    </r>
  </si>
  <si>
    <r>
      <t>W</t>
    </r>
    <r>
      <rPr>
        <vertAlign val="subscript"/>
        <sz val="11"/>
        <color indexed="9"/>
        <rFont val="Calibri"/>
        <family val="2"/>
        <charset val="178"/>
      </rPr>
      <t>y</t>
    </r>
  </si>
  <si>
    <r>
      <t>i</t>
    </r>
    <r>
      <rPr>
        <vertAlign val="subscript"/>
        <sz val="11"/>
        <color indexed="9"/>
        <rFont val="Calibri"/>
        <family val="2"/>
        <charset val="178"/>
      </rPr>
      <t>y</t>
    </r>
  </si>
  <si>
    <r>
      <t>e</t>
    </r>
    <r>
      <rPr>
        <vertAlign val="subscript"/>
        <sz val="11"/>
        <color indexed="9"/>
        <rFont val="Calibri"/>
        <family val="2"/>
        <charset val="178"/>
      </rPr>
      <t>y</t>
    </r>
  </si>
  <si>
    <r>
      <t>x</t>
    </r>
    <r>
      <rPr>
        <vertAlign val="subscript"/>
        <sz val="11"/>
        <color indexed="9"/>
        <rFont val="Calibri"/>
        <family val="2"/>
        <charset val="178"/>
      </rPr>
      <t>M</t>
    </r>
  </si>
  <si>
    <r>
      <t>a</t>
    </r>
    <r>
      <rPr>
        <vertAlign val="subscript"/>
        <sz val="11"/>
        <color indexed="9"/>
        <rFont val="Calibri"/>
        <family val="2"/>
        <charset val="178"/>
      </rPr>
      <t>1</t>
    </r>
  </si>
  <si>
    <r>
      <t>cm</t>
    </r>
    <r>
      <rPr>
        <vertAlign val="superscript"/>
        <sz val="11"/>
        <color indexed="9"/>
        <rFont val="Calibri"/>
        <family val="2"/>
        <charset val="178"/>
      </rPr>
      <t>2</t>
    </r>
  </si>
  <si>
    <r>
      <t>cm</t>
    </r>
    <r>
      <rPr>
        <vertAlign val="superscript"/>
        <sz val="11"/>
        <color indexed="9"/>
        <rFont val="Calibri"/>
        <family val="2"/>
        <charset val="178"/>
      </rPr>
      <t>4</t>
    </r>
  </si>
  <si>
    <r>
      <t>cm</t>
    </r>
    <r>
      <rPr>
        <vertAlign val="superscript"/>
        <sz val="11"/>
        <color indexed="9"/>
        <rFont val="Calibri"/>
        <family val="2"/>
        <charset val="178"/>
      </rPr>
      <t>3</t>
    </r>
  </si>
  <si>
    <t>30x15</t>
  </si>
  <si>
    <t>--</t>
  </si>
  <si>
    <t>40x20</t>
  </si>
  <si>
    <t>50x25</t>
  </si>
  <si>
    <t>Cast IPE</t>
  </si>
  <si>
    <t>H</t>
  </si>
  <si>
    <r>
      <t>F</t>
    </r>
    <r>
      <rPr>
        <b/>
        <vertAlign val="subscript"/>
        <sz val="11"/>
        <color indexed="9"/>
        <rFont val="Calibri"/>
        <family val="2"/>
        <charset val="178"/>
      </rPr>
      <t>a</t>
    </r>
  </si>
  <si>
    <r>
      <t>l</t>
    </r>
    <r>
      <rPr>
        <b/>
        <vertAlign val="subscript"/>
        <sz val="11"/>
        <color indexed="9"/>
        <rFont val="Calibri"/>
        <family val="2"/>
        <charset val="178"/>
      </rPr>
      <t>xa</t>
    </r>
  </si>
  <si>
    <r>
      <t>W</t>
    </r>
    <r>
      <rPr>
        <b/>
        <vertAlign val="subscript"/>
        <sz val="11"/>
        <color indexed="9"/>
        <rFont val="Calibri"/>
        <family val="2"/>
        <charset val="178"/>
      </rPr>
      <t>xa</t>
    </r>
  </si>
  <si>
    <r>
      <t>F</t>
    </r>
    <r>
      <rPr>
        <b/>
        <vertAlign val="subscript"/>
        <sz val="11"/>
        <color indexed="9"/>
        <rFont val="Calibri"/>
        <family val="2"/>
        <charset val="178"/>
      </rPr>
      <t>b</t>
    </r>
  </si>
  <si>
    <r>
      <t>l</t>
    </r>
    <r>
      <rPr>
        <b/>
        <vertAlign val="subscript"/>
        <sz val="11"/>
        <color indexed="9"/>
        <rFont val="Calibri"/>
        <family val="2"/>
        <charset val="178"/>
      </rPr>
      <t>xb</t>
    </r>
  </si>
  <si>
    <r>
      <t>W</t>
    </r>
    <r>
      <rPr>
        <b/>
        <vertAlign val="subscript"/>
        <sz val="11"/>
        <color indexed="9"/>
        <rFont val="Calibri"/>
        <family val="2"/>
        <charset val="178"/>
      </rPr>
      <t>xb</t>
    </r>
  </si>
  <si>
    <r>
      <t>cm</t>
    </r>
    <r>
      <rPr>
        <b/>
        <vertAlign val="superscript"/>
        <sz val="11"/>
        <color indexed="9"/>
        <rFont val="Calibri"/>
        <family val="2"/>
        <charset val="178"/>
      </rPr>
      <t>2</t>
    </r>
  </si>
  <si>
    <t>kg/m
(per 1.5h)</t>
  </si>
  <si>
    <r>
      <t>cm</t>
    </r>
    <r>
      <rPr>
        <b/>
        <vertAlign val="superscript"/>
        <sz val="11"/>
        <color indexed="9"/>
        <rFont val="Calibri"/>
        <family val="2"/>
        <charset val="178"/>
      </rPr>
      <t>4</t>
    </r>
  </si>
  <si>
    <r>
      <t>cm</t>
    </r>
    <r>
      <rPr>
        <b/>
        <vertAlign val="superscript"/>
        <sz val="11"/>
        <color indexed="9"/>
        <rFont val="Calibri"/>
        <family val="2"/>
        <charset val="178"/>
      </rPr>
      <t>3</t>
    </r>
  </si>
  <si>
    <t>Fa=</t>
  </si>
  <si>
    <t>فشردگی مقطع:</t>
  </si>
  <si>
    <t>فشرده</t>
  </si>
  <si>
    <t>غیر فشرده</t>
  </si>
  <si>
    <t>Wx=</t>
  </si>
  <si>
    <t>طول تیر(متر):</t>
  </si>
  <si>
    <t>طول تیر عمود(متر):</t>
  </si>
  <si>
    <t>وضعیت دیوار روی تیر:</t>
  </si>
  <si>
    <t>دارد</t>
  </si>
  <si>
    <t>ندارد</t>
  </si>
  <si>
    <t>(Fa/Fy)=</t>
  </si>
  <si>
    <r>
      <t>M</t>
    </r>
    <r>
      <rPr>
        <vertAlign val="subscript"/>
        <sz val="12"/>
        <color theme="1"/>
        <rFont val="B Mitra"/>
        <charset val="178"/>
      </rPr>
      <t>max</t>
    </r>
    <r>
      <rPr>
        <sz val="12"/>
        <color theme="1"/>
        <rFont val="B Mitra"/>
        <charset val="178"/>
      </rPr>
      <t>(Ton.m)=</t>
    </r>
  </si>
  <si>
    <t>وزن واحد سطح کف (زنده+مرده+تیغه)=</t>
  </si>
  <si>
    <t>وزن واحد طول دیوار=</t>
  </si>
  <si>
    <t>شماره ردیف پروفیل تک</t>
  </si>
  <si>
    <t>شماره ردیف پروفیل دوبل</t>
  </si>
  <si>
    <t>نمره پروفیل IPE :</t>
  </si>
  <si>
    <t>نمره پروفیل دوبل IPE:</t>
  </si>
  <si>
    <t>نام مهاربند:</t>
  </si>
  <si>
    <t>X ابتدا:</t>
  </si>
  <si>
    <t>X انتها:</t>
  </si>
  <si>
    <t>Y ابتدا:</t>
  </si>
  <si>
    <t>Y انتها:</t>
  </si>
  <si>
    <t>Fa</t>
  </si>
  <si>
    <t>نام ستون:</t>
  </si>
  <si>
    <t>طول ستون(متر):</t>
  </si>
  <si>
    <t>نیروی منفرد بالای ستون (تن):</t>
  </si>
  <si>
    <t>مساحت بار (متر مربع):</t>
  </si>
  <si>
    <t>وزن در واحد طول روی تیر:</t>
  </si>
  <si>
    <t>نیروی محوری فشاری ستون:</t>
  </si>
  <si>
    <t>مقدار Fa تخمین:</t>
  </si>
  <si>
    <r>
      <t>مساحت مورد نیاز (Cm</t>
    </r>
    <r>
      <rPr>
        <b/>
        <vertAlign val="superscript"/>
        <sz val="12"/>
        <color theme="1"/>
        <rFont val="Arial"/>
        <family val="2"/>
        <scheme val="minor"/>
      </rPr>
      <t>2</t>
    </r>
    <r>
      <rPr>
        <b/>
        <sz val="12"/>
        <color theme="1"/>
        <rFont val="B Mitra"/>
        <charset val="178"/>
      </rPr>
      <t xml:space="preserve"> ):</t>
    </r>
  </si>
  <si>
    <t>مقطع دوبل اولیه (2IPE ) :</t>
  </si>
  <si>
    <t>مساحت دوبل</t>
  </si>
  <si>
    <t>مدول مقطع</t>
  </si>
  <si>
    <t>a1</t>
  </si>
  <si>
    <t>فاصله دلخواه</t>
  </si>
  <si>
    <t>نوع فاصله دو تیر آهن</t>
  </si>
  <si>
    <t>جوش مستقیم</t>
  </si>
  <si>
    <t>نوع اتصال :</t>
  </si>
  <si>
    <t>ورق با جوش سرتاسری</t>
  </si>
  <si>
    <t>تسمه اتصال</t>
  </si>
  <si>
    <r>
      <t>I</t>
    </r>
    <r>
      <rPr>
        <vertAlign val="subscript"/>
        <sz val="12"/>
        <color theme="1"/>
        <rFont val="B Mitra"/>
        <charset val="178"/>
      </rPr>
      <t>x</t>
    </r>
  </si>
  <si>
    <r>
      <t>i</t>
    </r>
    <r>
      <rPr>
        <vertAlign val="subscript"/>
        <sz val="12"/>
        <color theme="1"/>
        <rFont val="B Mitra"/>
        <charset val="178"/>
      </rPr>
      <t>x</t>
    </r>
  </si>
  <si>
    <r>
      <t>I</t>
    </r>
    <r>
      <rPr>
        <vertAlign val="subscript"/>
        <sz val="12"/>
        <color theme="1"/>
        <rFont val="B Mitra"/>
        <charset val="178"/>
      </rPr>
      <t>y</t>
    </r>
  </si>
  <si>
    <t>طول ورق(در صورت نیاز):</t>
  </si>
  <si>
    <t>عرض ورق(در صورت نیاز):</t>
  </si>
  <si>
    <t>ضخامت ورق(در صورت نیاز):</t>
  </si>
  <si>
    <t>a</t>
  </si>
  <si>
    <t>ix</t>
  </si>
  <si>
    <t>iy</t>
  </si>
  <si>
    <t>فاصله آکس مقاطع (در صورت نیاز):</t>
  </si>
  <si>
    <t>مساحت دوبل با ورق سراسری</t>
  </si>
  <si>
    <r>
      <t>i</t>
    </r>
    <r>
      <rPr>
        <vertAlign val="subscript"/>
        <sz val="12"/>
        <color theme="1"/>
        <rFont val="B Mitra"/>
        <charset val="178"/>
      </rPr>
      <t>y</t>
    </r>
  </si>
  <si>
    <t>تنش مجاز=</t>
  </si>
  <si>
    <t>طول دیوار خارجی موجود در محدوده:</t>
  </si>
  <si>
    <t>Fxi</t>
  </si>
  <si>
    <t>طول مهاربند(متر):</t>
  </si>
  <si>
    <t>نیروی داخلی مهاربند:</t>
  </si>
  <si>
    <t>شماره طبقه</t>
  </si>
  <si>
    <r>
      <t xml:space="preserve">نیروهای جانبی </t>
    </r>
    <r>
      <rPr>
        <b/>
        <sz val="9"/>
        <color theme="1"/>
        <rFont val="B Mitra"/>
        <charset val="178"/>
      </rPr>
      <t>(از پایین به بالا نوشته شود)</t>
    </r>
  </si>
  <si>
    <t>برش موجود</t>
  </si>
  <si>
    <t>a2</t>
  </si>
  <si>
    <t>UNP</t>
  </si>
  <si>
    <t>2UNP:</t>
  </si>
  <si>
    <t>UNP:</t>
  </si>
  <si>
    <t>2UNP</t>
  </si>
  <si>
    <t>Landa(UNP)=</t>
  </si>
  <si>
    <t>Landa(2UNP)=</t>
  </si>
  <si>
    <t>تعداد لقمه اتصال</t>
  </si>
  <si>
    <t>Hi</t>
  </si>
  <si>
    <t xml:space="preserve">جداول تحت اکسل برای طراحی سازه های فولادی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</si>
</sst>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8">
    <font>
      <sz val="11"/>
      <color theme="1"/>
      <name val="Arial"/>
      <family val="2"/>
      <charset val="178"/>
      <scheme val="minor"/>
    </font>
    <font>
      <sz val="12"/>
      <color theme="1"/>
      <name val="B Mitra"/>
      <charset val="178"/>
    </font>
    <font>
      <b/>
      <sz val="12"/>
      <color theme="1"/>
      <name val="B Mitra"/>
      <charset val="178"/>
    </font>
    <font>
      <sz val="11"/>
      <color theme="1"/>
      <name val="Calibri"/>
      <family val="2"/>
      <charset val="178"/>
    </font>
    <font>
      <sz val="15"/>
      <color indexed="9"/>
      <name val="Verdana"/>
      <family val="2"/>
    </font>
    <font>
      <sz val="10"/>
      <color indexed="9"/>
      <name val="Arial"/>
      <family val="2"/>
    </font>
    <font>
      <b/>
      <sz val="10"/>
      <color indexed="9"/>
      <name val="Arial"/>
      <family val="2"/>
    </font>
    <font>
      <vertAlign val="subscript"/>
      <sz val="10"/>
      <color indexed="9"/>
      <name val="Arial"/>
      <family val="2"/>
    </font>
    <font>
      <vertAlign val="superscript"/>
      <sz val="10"/>
      <color indexed="9"/>
      <name val="Arial"/>
      <family val="2"/>
    </font>
    <font>
      <b/>
      <sz val="11"/>
      <color indexed="9"/>
      <name val="Calibri"/>
      <family val="2"/>
      <charset val="178"/>
    </font>
    <font>
      <sz val="11"/>
      <color indexed="9"/>
      <name val="Calibri"/>
      <family val="2"/>
      <charset val="178"/>
    </font>
    <font>
      <sz val="10"/>
      <color indexed="8"/>
      <name val="Arial Unicode MS"/>
      <family val="2"/>
    </font>
    <font>
      <sz val="14"/>
      <color indexed="9"/>
      <name val="Verdana"/>
      <family val="2"/>
    </font>
    <font>
      <b/>
      <vertAlign val="subscript"/>
      <sz val="11"/>
      <color indexed="9"/>
      <name val="Calibri"/>
      <family val="2"/>
      <charset val="178"/>
    </font>
    <font>
      <vertAlign val="subscript"/>
      <sz val="11"/>
      <color indexed="9"/>
      <name val="Calibri"/>
      <family val="2"/>
      <charset val="178"/>
    </font>
    <font>
      <vertAlign val="superscript"/>
      <sz val="11"/>
      <color indexed="9"/>
      <name val="Calibri"/>
      <family val="2"/>
      <charset val="178"/>
    </font>
    <font>
      <b/>
      <vertAlign val="superscript"/>
      <sz val="11"/>
      <color indexed="9"/>
      <name val="Calibri"/>
      <family val="2"/>
      <charset val="178"/>
    </font>
    <font>
      <vertAlign val="subscript"/>
      <sz val="12"/>
      <color theme="1"/>
      <name val="B Mitra"/>
      <charset val="178"/>
    </font>
    <font>
      <b/>
      <sz val="12"/>
      <color theme="1"/>
      <name val="B Titr"/>
      <charset val="178"/>
    </font>
    <font>
      <sz val="12"/>
      <color theme="1"/>
      <name val="B Titr"/>
      <charset val="178"/>
    </font>
    <font>
      <b/>
      <sz val="11"/>
      <color theme="1"/>
      <name val="B Mitra"/>
      <charset val="178"/>
    </font>
    <font>
      <sz val="12"/>
      <color theme="1"/>
      <name val="Arial"/>
      <family val="2"/>
      <scheme val="minor"/>
    </font>
    <font>
      <b/>
      <sz val="12"/>
      <color theme="1"/>
      <name val="Arial"/>
      <family val="2"/>
      <scheme val="minor"/>
    </font>
    <font>
      <b/>
      <vertAlign val="superscript"/>
      <sz val="12"/>
      <color theme="1"/>
      <name val="Arial"/>
      <family val="2"/>
      <scheme val="minor"/>
    </font>
    <font>
      <b/>
      <sz val="9"/>
      <color theme="1"/>
      <name val="B Mitra"/>
      <charset val="178"/>
    </font>
    <font>
      <b/>
      <sz val="16"/>
      <color theme="1"/>
      <name val="B Mitra"/>
      <charset val="178"/>
    </font>
    <font>
      <b/>
      <sz val="18"/>
      <color theme="1"/>
      <name val="2  Titr"/>
      <charset val="178"/>
    </font>
    <font>
      <sz val="18"/>
      <color theme="1"/>
      <name val="2  Titr"/>
      <charset val="178"/>
    </font>
  </fonts>
  <fills count="7">
    <fill>
      <patternFill patternType="none"/>
    </fill>
    <fill>
      <patternFill patternType="gray125"/>
    </fill>
    <fill>
      <patternFill patternType="solid">
        <fgColor indexed="21"/>
        <bgColor indexed="64"/>
      </patternFill>
    </fill>
    <fill>
      <patternFill patternType="solid">
        <fgColor indexed="49"/>
        <bgColor indexed="64"/>
      </patternFill>
    </fill>
    <fill>
      <patternFill patternType="solid">
        <fgColor indexed="54"/>
        <bgColor indexed="64"/>
      </patternFill>
    </fill>
    <fill>
      <patternFill patternType="solid">
        <fgColor indexed="45"/>
        <bgColor indexed="64"/>
      </patternFill>
    </fill>
    <fill>
      <patternFill patternType="solid">
        <fgColor rgb="FF00CC66"/>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theme="1"/>
      </left>
      <right/>
      <top style="thin">
        <color theme="0" tint="-0.14996795556505021"/>
      </top>
      <bottom style="thin">
        <color theme="0" tint="-0.14996795556505021"/>
      </bottom>
      <diagonal/>
    </border>
    <border>
      <left/>
      <right style="thin">
        <color theme="1"/>
      </right>
      <top style="thin">
        <color theme="0" tint="-0.14996795556505021"/>
      </top>
      <bottom style="thin">
        <color theme="0" tint="-0.1499679555650502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rgb="FF000000"/>
      </left>
      <right style="thin">
        <color rgb="FF000000"/>
      </right>
      <top style="hair">
        <color rgb="FF000000"/>
      </top>
      <bottom style="hair">
        <color rgb="FF000000"/>
      </bottom>
      <diagonal/>
    </border>
    <border>
      <left style="thin">
        <color rgb="FF000000"/>
      </left>
      <right style="thick">
        <color rgb="FF000000"/>
      </right>
      <top style="hair">
        <color rgb="FF000000"/>
      </top>
      <bottom style="hair">
        <color rgb="FF000000"/>
      </bottom>
      <diagonal/>
    </border>
    <border>
      <left style="thick">
        <color rgb="FF000000"/>
      </left>
      <right style="thin">
        <color rgb="FF000000"/>
      </right>
      <top style="hair">
        <color rgb="FF000000"/>
      </top>
      <bottom style="thick">
        <color rgb="FF000000"/>
      </bottom>
      <diagonal/>
    </border>
    <border>
      <left style="thin">
        <color rgb="FF000000"/>
      </left>
      <right style="thick">
        <color rgb="FF000000"/>
      </right>
      <top style="hair">
        <color rgb="FF000000"/>
      </top>
      <bottom style="thick">
        <color rgb="FF000000"/>
      </bottom>
      <diagonal/>
    </border>
    <border>
      <left style="thick">
        <color rgb="FF000000"/>
      </left>
      <right style="thin">
        <color rgb="FF000000"/>
      </right>
      <top/>
      <bottom style="hair">
        <color rgb="FF000000"/>
      </bottom>
      <diagonal/>
    </border>
    <border>
      <left style="thin">
        <color rgb="FF000000"/>
      </left>
      <right style="thick">
        <color rgb="FF000000"/>
      </right>
      <top/>
      <bottom style="hair">
        <color rgb="FF000000"/>
      </bottom>
      <diagonal/>
    </border>
    <border>
      <left style="thick">
        <color rgb="FF000000"/>
      </left>
      <right style="thin">
        <color rgb="FF000000"/>
      </right>
      <top style="thick">
        <color rgb="FF000000"/>
      </top>
      <bottom style="medium">
        <color rgb="FF000000"/>
      </bottom>
      <diagonal/>
    </border>
    <border>
      <left style="thin">
        <color rgb="FF000000"/>
      </left>
      <right style="thick">
        <color rgb="FF000000"/>
      </right>
      <top style="thick">
        <color rgb="FF000000"/>
      </top>
      <bottom style="medium">
        <color rgb="FF000000"/>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style="medium">
        <color auto="1"/>
      </left>
      <right/>
      <top style="thin">
        <color theme="0" tint="-0.14996795556505021"/>
      </top>
      <bottom style="thin">
        <color theme="0" tint="-0.14996795556505021"/>
      </bottom>
      <diagonal/>
    </border>
    <border>
      <left/>
      <right style="medium">
        <color auto="1"/>
      </right>
      <top style="thin">
        <color theme="0" tint="-0.14996795556505021"/>
      </top>
      <bottom style="thin">
        <color theme="0" tint="-0.1499679555650502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theme="0" tint="-0.14996795556505021"/>
      </bottom>
      <diagonal/>
    </border>
    <border>
      <left/>
      <right style="medium">
        <color auto="1"/>
      </right>
      <top style="thin">
        <color auto="1"/>
      </top>
      <bottom style="thin">
        <color theme="0" tint="-0.14996795556505021"/>
      </bottom>
      <diagonal/>
    </border>
    <border>
      <left/>
      <right/>
      <top style="thin">
        <color theme="0" tint="-0.14993743705557422"/>
      </top>
      <bottom style="thin">
        <color theme="0" tint="-0.14993743705557422"/>
      </bottom>
      <diagonal/>
    </border>
    <border>
      <left/>
      <right/>
      <top style="thin">
        <color theme="0" tint="-0.14993743705557422"/>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theme="0" tint="-0.14996795556505021"/>
      </top>
      <bottom style="thin">
        <color auto="1"/>
      </bottom>
      <diagonal/>
    </border>
    <border>
      <left/>
      <right style="thin">
        <color auto="1"/>
      </right>
      <top style="thin">
        <color theme="0" tint="-0.14996795556505021"/>
      </top>
      <bottom/>
      <diagonal/>
    </border>
  </borders>
  <cellStyleXfs count="2">
    <xf numFmtId="0" fontId="0" fillId="0" borderId="0"/>
    <xf numFmtId="0" fontId="3" fillId="0" borderId="0"/>
  </cellStyleXfs>
  <cellXfs count="95">
    <xf numFmtId="0" fontId="0" fillId="0" borderId="0" xfId="0"/>
    <xf numFmtId="0" fontId="1" fillId="0" borderId="0" xfId="0" applyFont="1"/>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3" fillId="0" borderId="0" xfId="1" applyAlignment="1">
      <alignment horizontal="center" vertical="center"/>
    </xf>
    <xf numFmtId="0" fontId="5" fillId="3" borderId="2"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3" fillId="5" borderId="2" xfId="1" applyFill="1" applyBorder="1" applyAlignment="1" applyProtection="1">
      <alignment horizontal="center" vertical="center"/>
      <protection locked="0"/>
    </xf>
    <xf numFmtId="0" fontId="3" fillId="5" borderId="2" xfId="1" applyFill="1" applyBorder="1" applyAlignment="1">
      <alignment horizontal="center" vertical="center"/>
    </xf>
    <xf numFmtId="0" fontId="3" fillId="0" borderId="2" xfId="1" applyBorder="1" applyAlignment="1">
      <alignment horizontal="center" vertical="center"/>
    </xf>
    <xf numFmtId="0" fontId="11" fillId="0" borderId="0" xfId="1" applyFont="1" applyAlignment="1">
      <alignment horizontal="center" vertical="center"/>
    </xf>
    <xf numFmtId="0" fontId="9" fillId="3" borderId="2"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3" fillId="5" borderId="2" xfId="1" applyFill="1" applyBorder="1" applyAlignment="1" applyProtection="1">
      <alignment horizontal="center" vertical="center"/>
    </xf>
    <xf numFmtId="0" fontId="1" fillId="0" borderId="4" xfId="0" applyFont="1" applyBorder="1"/>
    <xf numFmtId="0" fontId="1" fillId="6" borderId="5" xfId="0" applyFont="1" applyFill="1" applyBorder="1"/>
    <xf numFmtId="0" fontId="2" fillId="0" borderId="6" xfId="0" applyFont="1" applyBorder="1"/>
    <xf numFmtId="0" fontId="1" fillId="0" borderId="7" xfId="0" applyFont="1" applyBorder="1"/>
    <xf numFmtId="2" fontId="1" fillId="0" borderId="8" xfId="0" applyNumberFormat="1" applyFont="1" applyBorder="1" applyAlignment="1">
      <alignment horizontal="center" vertical="center"/>
    </xf>
    <xf numFmtId="0" fontId="1" fillId="6" borderId="10" xfId="0" applyFont="1" applyFill="1" applyBorder="1"/>
    <xf numFmtId="0" fontId="2" fillId="0" borderId="11" xfId="0" applyFont="1" applyBorder="1"/>
    <xf numFmtId="0" fontId="1" fillId="0" borderId="10" xfId="0" applyFont="1" applyBorder="1"/>
    <xf numFmtId="0" fontId="1" fillId="0" borderId="11" xfId="0" applyFont="1" applyBorder="1" applyAlignment="1">
      <alignment horizontal="center"/>
    </xf>
    <xf numFmtId="2" fontId="1" fillId="0" borderId="11" xfId="0" applyNumberFormat="1" applyFont="1" applyBorder="1" applyAlignment="1">
      <alignment horizontal="center" vertical="center"/>
    </xf>
    <xf numFmtId="0" fontId="1" fillId="0" borderId="12" xfId="0" applyFont="1" applyBorder="1"/>
    <xf numFmtId="0" fontId="1" fillId="0" borderId="13" xfId="0" applyFont="1" applyBorder="1"/>
    <xf numFmtId="0" fontId="19" fillId="0" borderId="15" xfId="0" applyFont="1" applyBorder="1" applyAlignment="1">
      <alignment horizontal="center" vertical="center"/>
    </xf>
    <xf numFmtId="0" fontId="18" fillId="0" borderId="14" xfId="0" applyFont="1" applyBorder="1" applyAlignment="1">
      <alignment horizontal="center" vertical="center"/>
    </xf>
    <xf numFmtId="0" fontId="18" fillId="0" borderId="9" xfId="0" applyFont="1" applyBorder="1" applyAlignment="1">
      <alignment horizontal="center" vertical="center" shrinkToFit="1"/>
    </xf>
    <xf numFmtId="0" fontId="1" fillId="0" borderId="0" xfId="0" applyFont="1" applyBorder="1"/>
    <xf numFmtId="0" fontId="1" fillId="6" borderId="15" xfId="0" applyFont="1" applyFill="1" applyBorder="1"/>
    <xf numFmtId="0" fontId="1" fillId="0" borderId="16" xfId="0" applyFont="1" applyBorder="1"/>
    <xf numFmtId="0" fontId="1" fillId="6" borderId="16" xfId="0" applyFont="1" applyFill="1" applyBorder="1"/>
    <xf numFmtId="0" fontId="1" fillId="0" borderId="14" xfId="0" applyFont="1" applyBorder="1"/>
    <xf numFmtId="164" fontId="1" fillId="0" borderId="11" xfId="0" applyNumberFormat="1" applyFont="1" applyFill="1" applyBorder="1" applyAlignment="1">
      <alignment horizontal="center"/>
    </xf>
    <xf numFmtId="0" fontId="2" fillId="0" borderId="17" xfId="0" applyFont="1" applyBorder="1" applyAlignment="1">
      <alignment horizontal="center" vertical="center" wrapText="1" readingOrder="2"/>
    </xf>
    <xf numFmtId="0" fontId="2" fillId="0" borderId="18" xfId="0" applyFont="1" applyBorder="1" applyAlignment="1">
      <alignment horizontal="center" vertical="center" wrapText="1" readingOrder="2"/>
    </xf>
    <xf numFmtId="0" fontId="2" fillId="0" borderId="19" xfId="0" applyFont="1" applyBorder="1" applyAlignment="1">
      <alignment horizontal="center" vertical="center" wrapText="1" readingOrder="2"/>
    </xf>
    <xf numFmtId="0" fontId="2" fillId="0" borderId="20" xfId="0" applyFont="1" applyBorder="1" applyAlignment="1">
      <alignment horizontal="center" vertical="center" wrapText="1" readingOrder="2"/>
    </xf>
    <xf numFmtId="0" fontId="2" fillId="0" borderId="21" xfId="0" applyFont="1" applyBorder="1" applyAlignment="1">
      <alignment horizontal="center" vertical="center" wrapText="1" readingOrder="2"/>
    </xf>
    <xf numFmtId="0" fontId="2" fillId="0" borderId="22" xfId="0" applyFont="1" applyBorder="1" applyAlignment="1">
      <alignment horizontal="center" vertical="center" wrapText="1" readingOrder="2"/>
    </xf>
    <xf numFmtId="0" fontId="20" fillId="0" borderId="23" xfId="0" applyFont="1" applyBorder="1" applyAlignment="1">
      <alignment vertical="center" wrapText="1"/>
    </xf>
    <xf numFmtId="0" fontId="2" fillId="0" borderId="24" xfId="0" applyFont="1" applyBorder="1" applyAlignment="1">
      <alignment horizontal="center" vertical="center" wrapText="1" readingOrder="2"/>
    </xf>
    <xf numFmtId="0" fontId="21" fillId="0" borderId="0" xfId="0" applyFont="1"/>
    <xf numFmtId="0" fontId="1" fillId="0" borderId="25" xfId="0" applyFont="1" applyBorder="1"/>
    <xf numFmtId="0" fontId="1" fillId="0" borderId="26" xfId="0" applyFont="1" applyBorder="1"/>
    <xf numFmtId="0" fontId="1" fillId="6" borderId="28" xfId="0" applyFont="1" applyFill="1" applyBorder="1"/>
    <xf numFmtId="0" fontId="2" fillId="0" borderId="29" xfId="0" applyFont="1" applyBorder="1"/>
    <xf numFmtId="0" fontId="1" fillId="0" borderId="28" xfId="0" applyFont="1" applyBorder="1"/>
    <xf numFmtId="2" fontId="1" fillId="0" borderId="25" xfId="0" applyNumberFormat="1" applyFont="1" applyBorder="1"/>
    <xf numFmtId="0" fontId="19" fillId="0" borderId="30" xfId="0" applyFont="1" applyBorder="1" applyAlignment="1">
      <alignment horizontal="center" vertical="center"/>
    </xf>
    <xf numFmtId="0" fontId="2" fillId="0" borderId="26" xfId="0" applyFont="1" applyBorder="1"/>
    <xf numFmtId="0" fontId="1" fillId="0" borderId="29" xfId="0" applyFont="1" applyBorder="1" applyAlignment="1">
      <alignment horizontal="center"/>
    </xf>
    <xf numFmtId="0" fontId="1" fillId="6" borderId="25" xfId="0" applyFont="1" applyFill="1" applyBorder="1"/>
    <xf numFmtId="2" fontId="1" fillId="0" borderId="29" xfId="0" applyNumberFormat="1" applyFont="1" applyBorder="1" applyAlignment="1">
      <alignment horizontal="center" vertical="center"/>
    </xf>
    <xf numFmtId="0" fontId="1" fillId="0" borderId="27" xfId="0" applyFont="1" applyBorder="1"/>
    <xf numFmtId="0" fontId="1" fillId="0" borderId="28" xfId="0" applyFont="1" applyBorder="1" applyAlignment="1">
      <alignment horizontal="center"/>
    </xf>
    <xf numFmtId="2" fontId="1" fillId="0" borderId="25" xfId="0" applyNumberFormat="1" applyFont="1" applyBorder="1" applyAlignment="1">
      <alignment horizontal="center"/>
    </xf>
    <xf numFmtId="2" fontId="1" fillId="0" borderId="26" xfId="0" applyNumberFormat="1" applyFont="1" applyBorder="1" applyAlignment="1">
      <alignment horizontal="center" vertical="center"/>
    </xf>
    <xf numFmtId="0" fontId="18" fillId="0" borderId="31" xfId="0" applyFont="1" applyBorder="1" applyAlignment="1">
      <alignment horizontal="center" vertical="center"/>
    </xf>
    <xf numFmtId="0" fontId="19" fillId="0" borderId="32" xfId="0" applyFont="1" applyBorder="1" applyAlignment="1">
      <alignment horizontal="center" vertical="center"/>
    </xf>
    <xf numFmtId="0" fontId="18" fillId="0" borderId="33" xfId="0" applyFont="1" applyBorder="1" applyAlignment="1">
      <alignment horizontal="center" vertical="center" shrinkToFit="1"/>
    </xf>
    <xf numFmtId="0" fontId="1" fillId="6" borderId="34" xfId="0" applyFont="1" applyFill="1" applyBorder="1"/>
    <xf numFmtId="0" fontId="1" fillId="0" borderId="35" xfId="0" applyFont="1" applyBorder="1"/>
    <xf numFmtId="0" fontId="1" fillId="6" borderId="36" xfId="0" applyFont="1" applyFill="1" applyBorder="1"/>
    <xf numFmtId="0" fontId="1" fillId="0" borderId="37" xfId="0" applyFont="1" applyBorder="1"/>
    <xf numFmtId="0" fontId="22" fillId="6" borderId="38" xfId="0" applyFont="1" applyFill="1" applyBorder="1" applyAlignment="1">
      <alignment horizontal="center"/>
    </xf>
    <xf numFmtId="0" fontId="2" fillId="0" borderId="39" xfId="0" applyFont="1" applyBorder="1"/>
    <xf numFmtId="0" fontId="2" fillId="0" borderId="4" xfId="0" applyFont="1" applyBorder="1"/>
    <xf numFmtId="0" fontId="2" fillId="0" borderId="40" xfId="0" applyFont="1" applyBorder="1" applyAlignment="1">
      <alignment horizontal="right" readingOrder="2"/>
    </xf>
    <xf numFmtId="0" fontId="2" fillId="0" borderId="41" xfId="0" applyFont="1" applyBorder="1" applyAlignment="1">
      <alignment horizontal="right" readingOrder="2"/>
    </xf>
    <xf numFmtId="0" fontId="2" fillId="0" borderId="42" xfId="0" applyFont="1" applyBorder="1"/>
    <xf numFmtId="0" fontId="1" fillId="0" borderId="2" xfId="0" applyFont="1" applyBorder="1"/>
    <xf numFmtId="0" fontId="1" fillId="6" borderId="2" xfId="0" applyFont="1" applyFill="1" applyBorder="1"/>
    <xf numFmtId="2" fontId="2" fillId="6" borderId="10" xfId="0" applyNumberFormat="1" applyFont="1" applyFill="1" applyBorder="1"/>
    <xf numFmtId="2" fontId="2" fillId="0" borderId="12" xfId="0" applyNumberFormat="1" applyFont="1" applyBorder="1"/>
    <xf numFmtId="2" fontId="1" fillId="0" borderId="11" xfId="0" applyNumberFormat="1" applyFont="1" applyBorder="1" applyAlignment="1">
      <alignment horizontal="center"/>
    </xf>
    <xf numFmtId="0" fontId="22" fillId="0" borderId="10" xfId="0" applyFont="1" applyBorder="1"/>
    <xf numFmtId="1" fontId="22" fillId="0" borderId="11" xfId="0" applyNumberFormat="1" applyFont="1" applyBorder="1" applyAlignment="1">
      <alignment horizontal="center"/>
    </xf>
    <xf numFmtId="2" fontId="1" fillId="0" borderId="11" xfId="0" applyNumberFormat="1" applyFont="1" applyFill="1" applyBorder="1" applyAlignment="1">
      <alignment horizontal="center"/>
    </xf>
    <xf numFmtId="0" fontId="1" fillId="0" borderId="43" xfId="0" applyFont="1" applyBorder="1"/>
    <xf numFmtId="2" fontId="1" fillId="0" borderId="44" xfId="0" applyNumberFormat="1" applyFont="1" applyFill="1" applyBorder="1" applyAlignment="1">
      <alignment horizontal="center"/>
    </xf>
    <xf numFmtId="1" fontId="25" fillId="0" borderId="9" xfId="0" applyNumberFormat="1" applyFont="1" applyBorder="1" applyAlignment="1">
      <alignment horizontal="center" vertical="center"/>
    </xf>
    <xf numFmtId="0" fontId="26" fillId="0" borderId="0" xfId="0" applyFont="1" applyAlignment="1">
      <alignment horizontal="center" vertical="center"/>
    </xf>
    <xf numFmtId="0" fontId="2" fillId="0" borderId="15" xfId="0" applyFont="1" applyBorder="1" applyAlignment="1">
      <alignment horizontal="right"/>
    </xf>
    <xf numFmtId="0" fontId="2" fillId="0" borderId="16" xfId="0" applyFont="1" applyBorder="1" applyAlignment="1">
      <alignment horizontal="right"/>
    </xf>
    <xf numFmtId="0" fontId="2" fillId="0" borderId="14" xfId="0" applyFont="1" applyBorder="1" applyAlignment="1">
      <alignment horizontal="right"/>
    </xf>
    <xf numFmtId="0" fontId="4" fillId="2" borderId="1"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19" fillId="0" borderId="0" xfId="0" applyFont="1" applyAlignment="1">
      <alignment horizontal="center"/>
    </xf>
    <xf numFmtId="0" fontId="27" fillId="0" borderId="0" xfId="0" applyFont="1" applyAlignment="1">
      <alignment horizontal="center"/>
    </xf>
  </cellXfs>
  <cellStyles count="2">
    <cellStyle name="Normal" xfId="0" builtinId="0"/>
    <cellStyle name="Normal 2" xfId="1"/>
  </cellStyles>
  <dxfs count="0"/>
  <tableStyles count="0" defaultTableStyle="TableStyleMedium2" defaultPivotStyle="PivotStyleLight16"/>
  <colors>
    <mruColors>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514350</xdr:colOff>
      <xdr:row>4</xdr:row>
      <xdr:rowOff>85725</xdr:rowOff>
    </xdr:from>
    <xdr:to>
      <xdr:col>21</xdr:col>
      <xdr:colOff>190500</xdr:colOff>
      <xdr:row>19</xdr:row>
      <xdr:rowOff>112058</xdr:rowOff>
    </xdr:to>
    <xdr:pic>
      <xdr:nvPicPr>
        <xdr:cNvPr id="2" name="Picture 3" descr="cast_ipe"/>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5386"/>
        <a:stretch/>
      </xdr:blipFill>
      <xdr:spPr bwMode="auto">
        <a:xfrm>
          <a:off x="143065500" y="1076325"/>
          <a:ext cx="5162550" cy="2883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2</xdr:row>
      <xdr:rowOff>9525</xdr:rowOff>
    </xdr:from>
    <xdr:to>
      <xdr:col>0</xdr:col>
      <xdr:colOff>371475</xdr:colOff>
      <xdr:row>3</xdr:row>
      <xdr:rowOff>9525</xdr:rowOff>
    </xdr:to>
    <xdr:pic>
      <xdr:nvPicPr>
        <xdr:cNvPr id="7" name="Picture 6"/>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235775725" y="381000"/>
          <a:ext cx="762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1"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1" connectionId="1"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1"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1" connectionId="4"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3.xml"/></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J17"/>
  <sheetViews>
    <sheetView workbookViewId="0">
      <selection activeCell="C3" sqref="C3"/>
    </sheetView>
  </sheetViews>
  <sheetFormatPr defaultColWidth="12.875" defaultRowHeight="27" customHeight="1"/>
  <cols>
    <col min="1" max="1" width="12.875" style="1"/>
    <col min="2" max="2" width="18.25" style="1" bestFit="1" customWidth="1"/>
    <col min="3" max="3" width="13.5" style="1" customWidth="1"/>
    <col min="4" max="4" width="12.875" style="1"/>
    <col min="5" max="5" width="13.375" style="1" customWidth="1"/>
    <col min="6" max="9" width="12.875" style="1"/>
    <col min="10" max="10" width="12.875" style="1" hidden="1" customWidth="1"/>
    <col min="11" max="16384" width="12.875" style="1"/>
  </cols>
  <sheetData>
    <row r="1" spans="1:10" s="31" customFormat="1" ht="24.75" customHeight="1">
      <c r="A1" s="32">
        <v>0.65</v>
      </c>
      <c r="B1" s="33" t="s">
        <v>69</v>
      </c>
      <c r="C1" s="34">
        <v>0.8</v>
      </c>
      <c r="D1" s="33"/>
      <c r="E1" s="35" t="s">
        <v>68</v>
      </c>
    </row>
    <row r="2" spans="1:10" s="31" customFormat="1" ht="9" customHeight="1"/>
    <row r="3" spans="1:10" ht="27" customHeight="1">
      <c r="A3" s="17"/>
      <c r="B3" s="18" t="s">
        <v>0</v>
      </c>
    </row>
    <row r="4" spans="1:10" ht="27" customHeight="1">
      <c r="A4" s="21">
        <v>7</v>
      </c>
      <c r="B4" s="22" t="s">
        <v>61</v>
      </c>
    </row>
    <row r="5" spans="1:10" ht="27" customHeight="1">
      <c r="A5" s="21">
        <v>5</v>
      </c>
      <c r="B5" s="22" t="s">
        <v>62</v>
      </c>
      <c r="J5" s="1" t="s">
        <v>64</v>
      </c>
    </row>
    <row r="6" spans="1:10" ht="27" customHeight="1">
      <c r="A6" s="21" t="s">
        <v>65</v>
      </c>
      <c r="B6" s="22" t="s">
        <v>63</v>
      </c>
      <c r="J6" s="1" t="s">
        <v>65</v>
      </c>
    </row>
    <row r="7" spans="1:10" ht="27" customHeight="1">
      <c r="A7" s="26">
        <f>IF(A6="دارد",(A1+((A5/2)*C1)),((A5/2)*C1))</f>
        <v>2</v>
      </c>
      <c r="B7" s="27" t="s">
        <v>84</v>
      </c>
    </row>
    <row r="8" spans="1:10" ht="27" customHeight="1">
      <c r="A8" s="23" t="s">
        <v>67</v>
      </c>
      <c r="B8" s="36">
        <f>(A7*A4*A4)/8</f>
        <v>12.25</v>
      </c>
    </row>
    <row r="9" spans="1:10" ht="27" customHeight="1">
      <c r="A9" s="21" t="s">
        <v>58</v>
      </c>
      <c r="B9" s="22" t="s">
        <v>57</v>
      </c>
      <c r="J9" s="1" t="s">
        <v>58</v>
      </c>
    </row>
    <row r="10" spans="1:10" ht="27" customHeight="1">
      <c r="A10" s="23" t="s">
        <v>66</v>
      </c>
      <c r="B10" s="24" t="str">
        <f>IF(A9="فشرده","0.66","0.60")</f>
        <v>0.66</v>
      </c>
      <c r="J10" s="1" t="s">
        <v>59</v>
      </c>
    </row>
    <row r="11" spans="1:10" ht="27" customHeight="1">
      <c r="A11" s="23" t="s">
        <v>56</v>
      </c>
      <c r="B11" s="24">
        <f>B10*2400</f>
        <v>1584</v>
      </c>
    </row>
    <row r="12" spans="1:10" ht="27" customHeight="1">
      <c r="A12" s="23" t="s">
        <v>60</v>
      </c>
      <c r="B12" s="25">
        <f>(B8*10^5)/B11</f>
        <v>773.35858585858591</v>
      </c>
    </row>
    <row r="13" spans="1:10" ht="27" hidden="1" customHeight="1">
      <c r="A13" s="19">
        <f>MIN('IPE '!U3:U20)</f>
        <v>13</v>
      </c>
      <c r="B13" s="20" t="s">
        <v>70</v>
      </c>
    </row>
    <row r="14" spans="1:10" ht="27" hidden="1" customHeight="1">
      <c r="A14" s="19">
        <f>MIN('2IPE '!U3:U20)</f>
        <v>10</v>
      </c>
      <c r="B14" s="20" t="s">
        <v>71</v>
      </c>
    </row>
    <row r="15" spans="1:10" ht="27" customHeight="1">
      <c r="A15" s="28">
        <f>(VLOOKUP(A13,'IPE '!A3:S20,3))/10</f>
        <v>36</v>
      </c>
      <c r="B15" s="29" t="s">
        <v>72</v>
      </c>
    </row>
    <row r="16" spans="1:10" ht="27" customHeight="1">
      <c r="A16" s="28">
        <f>(VLOOKUP(A14,'2IPE '!A3:S20,3))/10</f>
        <v>27</v>
      </c>
      <c r="B16" s="30" t="s">
        <v>73</v>
      </c>
    </row>
    <row r="17" s="16" customFormat="1" ht="27" customHeight="1"/>
  </sheetData>
  <protectedRanges>
    <protectedRange sqref="C1 A1:A6 A9" name="Range2"/>
  </protectedRanges>
  <dataValidations count="2">
    <dataValidation type="list" allowBlank="1" showInputMessage="1" showErrorMessage="1" promptTitle="فشردگی مقطع" sqref="A9">
      <formula1>$J$9:$J$10</formula1>
    </dataValidation>
    <dataValidation type="list" allowBlank="1" showInputMessage="1" showErrorMessage="1" promptTitle="وجود ، یا عدم وجود دیوار روی تیر" sqref="A6">
      <formula1>$J$5:$J$6</formula1>
    </dataValidation>
  </dataValidations>
  <pageMargins left="0.25" right="0.25" top="0.75" bottom="0.75" header="0.3" footer="0.3"/>
  <pageSetup paperSize="9"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7:N17"/>
  <sheetViews>
    <sheetView showGridLines="0" showRowColHeaders="0" tabSelected="1" zoomScaleNormal="100" workbookViewId="0">
      <selection activeCell="K14" sqref="K14"/>
    </sheetView>
  </sheetViews>
  <sheetFormatPr defaultRowHeight="14.25"/>
  <sheetData>
    <row r="7" spans="3:14">
      <c r="C7" s="94"/>
      <c r="D7" s="94"/>
      <c r="E7" s="94"/>
      <c r="F7" s="94"/>
    </row>
    <row r="8" spans="3:14" ht="23.25" customHeight="1">
      <c r="C8" s="94"/>
      <c r="D8" s="94"/>
      <c r="E8" s="94"/>
      <c r="F8" s="94"/>
    </row>
    <row r="11" spans="3:14">
      <c r="C11" s="94"/>
      <c r="D11" s="94"/>
      <c r="E11" s="94"/>
      <c r="F11" s="94"/>
    </row>
    <row r="12" spans="3:14" ht="14.25" customHeight="1">
      <c r="C12" s="94"/>
      <c r="D12" s="94"/>
      <c r="E12" s="94"/>
      <c r="F12" s="94"/>
    </row>
    <row r="13" spans="3:14" ht="23.25">
      <c r="C13" s="94"/>
      <c r="D13" s="94"/>
      <c r="E13" s="94"/>
      <c r="F13" s="94"/>
      <c r="I13" s="85" t="s">
        <v>127</v>
      </c>
      <c r="J13" s="85"/>
      <c r="K13" s="85"/>
      <c r="L13" s="85"/>
      <c r="M13" s="85"/>
      <c r="N13" s="85"/>
    </row>
    <row r="14" spans="3:14" ht="35.25" customHeight="1">
      <c r="C14" s="94"/>
      <c r="D14" s="94"/>
      <c r="E14" s="94"/>
      <c r="F14" s="94"/>
      <c r="I14" s="85"/>
      <c r="J14" s="85"/>
      <c r="K14" s="85"/>
      <c r="L14" s="85"/>
      <c r="M14" s="85"/>
      <c r="N14" s="85"/>
    </row>
    <row r="15" spans="3:14" ht="23.25">
      <c r="I15" s="85"/>
      <c r="J15" s="85"/>
      <c r="K15" s="85"/>
      <c r="L15" s="85"/>
      <c r="M15" s="85"/>
      <c r="N15" s="85"/>
    </row>
    <row r="17" spans="3:6" ht="25.5">
      <c r="C17" s="93"/>
      <c r="D17" s="93"/>
      <c r="E17" s="93"/>
      <c r="F17" s="93"/>
    </row>
  </sheetData>
  <mergeCells count="5">
    <mergeCell ref="C17:F17"/>
    <mergeCell ref="C7:F8"/>
    <mergeCell ref="C11:F12"/>
    <mergeCell ref="C13:F13"/>
    <mergeCell ref="C14:F14"/>
  </mergeCells>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J38"/>
  <sheetViews>
    <sheetView topLeftCell="A12" workbookViewId="0">
      <selection activeCell="B37" sqref="B37"/>
    </sheetView>
  </sheetViews>
  <sheetFormatPr defaultColWidth="12.875" defaultRowHeight="27" customHeight="1"/>
  <cols>
    <col min="1" max="1" width="13.625" style="1" bestFit="1" customWidth="1"/>
    <col min="2" max="2" width="25.625" style="1" bestFit="1" customWidth="1"/>
    <col min="3" max="3" width="13.5" style="1" customWidth="1"/>
    <col min="4" max="4" width="12.875" style="1"/>
    <col min="5" max="5" width="13.375" style="1" customWidth="1"/>
    <col min="6" max="9" width="12.875" style="1"/>
    <col min="10" max="10" width="13.125" style="1" hidden="1" customWidth="1"/>
    <col min="11" max="16384" width="12.875" style="1"/>
  </cols>
  <sheetData>
    <row r="1" spans="1:2" s="31" customFormat="1" ht="24.75" customHeight="1">
      <c r="A1" s="64">
        <v>0.8</v>
      </c>
      <c r="B1" s="65" t="s">
        <v>68</v>
      </c>
    </row>
    <row r="2" spans="1:2" s="31" customFormat="1" ht="24.75" customHeight="1">
      <c r="A2" s="66">
        <v>0.65</v>
      </c>
      <c r="B2" s="67" t="s">
        <v>69</v>
      </c>
    </row>
    <row r="3" spans="1:2" s="31" customFormat="1" ht="9" customHeight="1">
      <c r="A3" s="46"/>
      <c r="B3" s="47"/>
    </row>
    <row r="4" spans="1:2" ht="27" customHeight="1">
      <c r="A4" s="68"/>
      <c r="B4" s="69" t="s">
        <v>80</v>
      </c>
    </row>
    <row r="5" spans="1:2" ht="27" customHeight="1">
      <c r="A5" s="48">
        <v>2.8</v>
      </c>
      <c r="B5" s="49" t="s">
        <v>81</v>
      </c>
    </row>
    <row r="6" spans="1:2" ht="27" customHeight="1">
      <c r="A6" s="48">
        <v>40.28</v>
      </c>
      <c r="B6" s="49" t="s">
        <v>82</v>
      </c>
    </row>
    <row r="7" spans="1:2" ht="27" customHeight="1">
      <c r="A7" s="48">
        <f>5.25*(9.9/2)</f>
        <v>25.987500000000001</v>
      </c>
      <c r="B7" s="49" t="s">
        <v>83</v>
      </c>
    </row>
    <row r="8" spans="1:2" ht="27" customHeight="1">
      <c r="A8" s="48">
        <v>0</v>
      </c>
      <c r="B8" s="49" t="s">
        <v>111</v>
      </c>
    </row>
    <row r="9" spans="1:2" ht="27" customHeight="1">
      <c r="A9" s="50">
        <f>A7*A1+A8*A2+A6</f>
        <v>61.070000000000007</v>
      </c>
      <c r="B9" s="49" t="s">
        <v>85</v>
      </c>
    </row>
    <row r="10" spans="1:2" ht="27" customHeight="1">
      <c r="A10" s="48">
        <v>1100</v>
      </c>
      <c r="B10" s="49" t="s">
        <v>86</v>
      </c>
    </row>
    <row r="11" spans="1:2" ht="27" customHeight="1">
      <c r="A11" s="51">
        <f>(A9*1000)/A10</f>
        <v>55.518181818181823</v>
      </c>
      <c r="B11" s="49" t="s">
        <v>87</v>
      </c>
    </row>
    <row r="12" spans="1:2" ht="27" customHeight="1">
      <c r="A12" s="52">
        <f>IF(A20=J32,(VLOOKUP((MIN('2IPE '!W3:W20)),'2IPE '!A3:S20,3))/10,(VLOOKUP((MIN('2IPE '!V3:V20)),'2IPE '!A3:S20,3))/10)</f>
        <v>16</v>
      </c>
      <c r="B12" s="49" t="s">
        <v>88</v>
      </c>
    </row>
    <row r="13" spans="1:2" ht="27" hidden="1" customHeight="1">
      <c r="A13" s="51">
        <f>A11-(2*(A22*A23))</f>
        <v>36.31818181818182</v>
      </c>
      <c r="B13" s="53"/>
    </row>
    <row r="14" spans="1:2" ht="27" hidden="1" customHeight="1">
      <c r="A14" s="46">
        <f>(VLOOKUP((A12*10),'2IPE '!C3:S20,9))/2</f>
        <v>20.100000000000001</v>
      </c>
      <c r="B14" s="47" t="s">
        <v>104</v>
      </c>
    </row>
    <row r="15" spans="1:2" ht="27" hidden="1" customHeight="1">
      <c r="A15" s="46">
        <f>(VLOOKUP((A12*10),'2IPE '!C3:S20,11))</f>
        <v>1738</v>
      </c>
      <c r="B15" s="47" t="s">
        <v>105</v>
      </c>
    </row>
    <row r="16" spans="1:2" ht="27" hidden="1" customHeight="1">
      <c r="A16" s="46">
        <f>(VLOOKUP((A12*10),'2IPE '!C3:S20,13))</f>
        <v>68.3</v>
      </c>
      <c r="B16" s="47" t="s">
        <v>106</v>
      </c>
    </row>
    <row r="17" spans="1:10" ht="27" customHeight="1">
      <c r="A17" s="48" t="s">
        <v>94</v>
      </c>
      <c r="B17" s="49" t="s">
        <v>93</v>
      </c>
      <c r="J17" s="45" t="s">
        <v>91</v>
      </c>
    </row>
    <row r="18" spans="1:10" ht="27" customHeight="1">
      <c r="A18" s="48">
        <v>19.25</v>
      </c>
      <c r="B18" s="49" t="s">
        <v>107</v>
      </c>
      <c r="J18" s="1" t="s">
        <v>94</v>
      </c>
    </row>
    <row r="19" spans="1:10" ht="27" customHeight="1">
      <c r="A19" s="50">
        <f>IF(A17="a1",(VLOOKUP((A12*10),'2IPE '!C3:S20,16))/10,IF(A17="جوش مستقیم",VLOOKUP((A12*10),'2IPE '!C3:S20,3)/10,(A18)))</f>
        <v>8.1999999999999993</v>
      </c>
      <c r="B19" s="54" t="str">
        <f>IF(A17="a1",":فاصله مقاطع بر طبق جدول اشتال","فاصله دو مقطع :")</f>
        <v>فاصله دو مقطع :</v>
      </c>
      <c r="J19" s="1" t="s">
        <v>92</v>
      </c>
    </row>
    <row r="20" spans="1:10" ht="27" customHeight="1">
      <c r="A20" s="48" t="s">
        <v>96</v>
      </c>
      <c r="B20" s="54" t="s">
        <v>95</v>
      </c>
    </row>
    <row r="21" spans="1:10" ht="27" hidden="1" customHeight="1">
      <c r="A21" s="55"/>
      <c r="B21" s="56" t="s">
        <v>101</v>
      </c>
    </row>
    <row r="22" spans="1:10" ht="27" customHeight="1">
      <c r="A22" s="55">
        <v>12</v>
      </c>
      <c r="B22" s="56" t="s">
        <v>102</v>
      </c>
    </row>
    <row r="23" spans="1:10" ht="27" customHeight="1">
      <c r="A23" s="55">
        <v>0.8</v>
      </c>
      <c r="B23" s="56" t="s">
        <v>103</v>
      </c>
    </row>
    <row r="24" spans="1:10" ht="27" hidden="1" customHeight="1">
      <c r="A24" s="46" t="str">
        <f>IF(A20=J31,(VLOOKUP((A12*10),'2IPE '!C3:S20,11)),"")</f>
        <v/>
      </c>
      <c r="B24" s="56"/>
    </row>
    <row r="25" spans="1:10" ht="27" hidden="1" customHeight="1">
      <c r="A25" s="46">
        <f>IF(A20=J32,((VLOOKUP((A12*10),'2IPE '!C3:S20,11))+2*(((A22*A23*A23*A23)/12)+((A22*A23)*(((A12/2)+(A23/2))^2)))),"")</f>
        <v>3093.7759999999998</v>
      </c>
      <c r="B25" s="56"/>
    </row>
    <row r="26" spans="1:10" ht="27" hidden="1" customHeight="1">
      <c r="A26" s="46" t="str">
        <f>IF(A20=J33,(VLOOKUP((A12*10),'2IPE '!C3:S20,11)),"")</f>
        <v/>
      </c>
      <c r="B26" s="56"/>
    </row>
    <row r="27" spans="1:10" ht="27" hidden="1" customHeight="1">
      <c r="A27" s="57" t="str">
        <f>IF(A20=J31,2*(A16+A14*(A12/4)^2),"")</f>
        <v/>
      </c>
      <c r="B27" s="56"/>
    </row>
    <row r="28" spans="1:10" ht="27" hidden="1" customHeight="1">
      <c r="A28" s="46">
        <f>IF(A20=J32,2*(A16+A14*(A19/2)^2)+2*(A23*A22^3),"")</f>
        <v>3577.1620000000003</v>
      </c>
      <c r="B28" s="56"/>
    </row>
    <row r="29" spans="1:10" ht="27" hidden="1" customHeight="1">
      <c r="A29" s="46" t="str">
        <f>IF(A20=J33,(2*(A16+A14*((A19/2)^2))),"")</f>
        <v/>
      </c>
      <c r="B29" s="56"/>
    </row>
    <row r="30" spans="1:10" ht="27" customHeight="1">
      <c r="A30" s="58">
        <f>MAX(A24:A26)</f>
        <v>3093.7759999999998</v>
      </c>
      <c r="B30" s="56" t="s">
        <v>98</v>
      </c>
    </row>
    <row r="31" spans="1:10" ht="27" customHeight="1">
      <c r="A31" s="59">
        <f>IF(A20=J32,SQRT(A30/(A14*2+2*(A22*A23))),SQRT(A30/(2*A14)))</f>
        <v>7.2169086902752921</v>
      </c>
      <c r="B31" s="56" t="s">
        <v>99</v>
      </c>
      <c r="J31" s="1" t="s">
        <v>94</v>
      </c>
    </row>
    <row r="32" spans="1:10" ht="27" customHeight="1">
      <c r="A32" s="59">
        <f>MAX(A27:A29)</f>
        <v>3577.1620000000003</v>
      </c>
      <c r="B32" s="56" t="s">
        <v>100</v>
      </c>
      <c r="J32" s="1" t="s">
        <v>96</v>
      </c>
    </row>
    <row r="33" spans="1:10" ht="27" customHeight="1">
      <c r="A33" s="59">
        <f>IF(A20=J32,SQRT(A32/(A14*2+2*(A22*A23))),SQRT(A32/(2*A14)))</f>
        <v>7.7602565995965938</v>
      </c>
      <c r="B33" s="56" t="s">
        <v>109</v>
      </c>
      <c r="J33" s="1" t="s">
        <v>97</v>
      </c>
    </row>
    <row r="34" spans="1:10" ht="27" customHeight="1">
      <c r="A34" s="59">
        <f>(A5*100)/(MIN(A31,A33))</f>
        <v>38.797775060850782</v>
      </c>
      <c r="B34" s="60" t="str">
        <f>"=λ"</f>
        <v>=λ</v>
      </c>
    </row>
    <row r="35" spans="1:10" ht="27" customHeight="1">
      <c r="A35" s="59" t="str">
        <f>IF(A20=J33,SQRT(((A5*100)/A31)^2+((A5*100)/A33)^2),"---")</f>
        <v>---</v>
      </c>
      <c r="B35" s="60" t="str">
        <f>"=λef"</f>
        <v>=λef</v>
      </c>
    </row>
    <row r="36" spans="1:10" ht="27" customHeight="1">
      <c r="A36" s="52">
        <f>VLOOKUP((MAX(A34:A35)),'Tanesh Mojaz Sotun'!A4:B203,2)</f>
        <v>1297</v>
      </c>
      <c r="B36" s="61" t="s">
        <v>110</v>
      </c>
    </row>
    <row r="37" spans="1:10" s="31" customFormat="1" ht="27" customHeight="1" thickBot="1">
      <c r="A37" s="62">
        <f>A12</f>
        <v>16</v>
      </c>
      <c r="B37" s="63" t="s">
        <v>73</v>
      </c>
    </row>
    <row r="38" spans="1:10" s="31" customFormat="1" ht="27" customHeight="1"/>
  </sheetData>
  <protectedRanges>
    <protectedRange sqref="A10 A17:A18 A20:A23 A1:A8" name="Range1"/>
  </protectedRanges>
  <dataValidations count="2">
    <dataValidation type="list" allowBlank="1" showInputMessage="1" showErrorMessage="1" promptTitle="فشردگی مقطع" sqref="A17">
      <formula1>$J$17:$J$19</formula1>
    </dataValidation>
    <dataValidation type="list" allowBlank="1" showInputMessage="1" showErrorMessage="1" promptTitle="توضیح" prompt="نوع اتصال دو مقطع را از لیست انتخاب کنید" sqref="A20">
      <formula1>$J$31:$J$33</formula1>
    </dataValidation>
  </dataValidations>
  <pageMargins left="0.25" right="0.25"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K18"/>
  <sheetViews>
    <sheetView workbookViewId="0">
      <selection activeCell="G7" sqref="G7"/>
    </sheetView>
  </sheetViews>
  <sheetFormatPr defaultColWidth="12.875" defaultRowHeight="27" customHeight="1"/>
  <cols>
    <col min="1" max="1" width="12.875" style="1"/>
    <col min="2" max="2" width="18.25" style="1" bestFit="1" customWidth="1"/>
    <col min="3" max="3" width="13.5" style="1" customWidth="1"/>
    <col min="4" max="4" width="12.875" style="1"/>
    <col min="5" max="5" width="13.375" style="1" customWidth="1"/>
    <col min="6" max="9" width="12.875" style="1"/>
    <col min="10" max="10" width="12.875" style="1" hidden="1" customWidth="1"/>
    <col min="11" max="11" width="0" style="1" hidden="1" customWidth="1"/>
    <col min="12" max="16384" width="12.875" style="1"/>
  </cols>
  <sheetData>
    <row r="1" spans="1:11" s="31" customFormat="1" ht="9" customHeight="1"/>
    <row r="2" spans="1:11" ht="27" customHeight="1">
      <c r="A2" s="17"/>
      <c r="B2" s="70" t="s">
        <v>74</v>
      </c>
      <c r="C2" s="86" t="s">
        <v>116</v>
      </c>
      <c r="D2" s="87"/>
      <c r="E2" s="88"/>
    </row>
    <row r="3" spans="1:11" ht="27" customHeight="1">
      <c r="A3" s="21">
        <v>0</v>
      </c>
      <c r="B3" s="71" t="s">
        <v>75</v>
      </c>
      <c r="C3" s="74" t="s">
        <v>126</v>
      </c>
      <c r="D3" s="74" t="s">
        <v>112</v>
      </c>
      <c r="E3" s="74" t="s">
        <v>117</v>
      </c>
    </row>
    <row r="4" spans="1:11" ht="27" customHeight="1">
      <c r="A4" s="21">
        <v>6.26</v>
      </c>
      <c r="B4" s="71" t="s">
        <v>76</v>
      </c>
      <c r="C4" s="75">
        <v>2.8</v>
      </c>
      <c r="D4" s="75">
        <f>6.17/2</f>
        <v>3.085</v>
      </c>
      <c r="E4" s="74">
        <f>D4+D5+D6+D7</f>
        <v>17.91</v>
      </c>
      <c r="K4" s="1">
        <v>1</v>
      </c>
    </row>
    <row r="5" spans="1:11" ht="27" customHeight="1">
      <c r="A5" s="21">
        <v>0</v>
      </c>
      <c r="B5" s="71" t="s">
        <v>77</v>
      </c>
      <c r="C5" s="75">
        <v>6</v>
      </c>
      <c r="D5" s="75">
        <f>13.24/2</f>
        <v>6.62</v>
      </c>
      <c r="E5" s="74">
        <f>D5+D6+D7</f>
        <v>14.824999999999999</v>
      </c>
      <c r="K5" s="1">
        <v>2</v>
      </c>
    </row>
    <row r="6" spans="1:11" ht="27" customHeight="1">
      <c r="A6" s="21">
        <v>3.2</v>
      </c>
      <c r="B6" s="72" t="s">
        <v>78</v>
      </c>
      <c r="C6" s="75">
        <v>9.1999999999999993</v>
      </c>
      <c r="D6" s="75">
        <f>16.41/2</f>
        <v>8.2050000000000001</v>
      </c>
      <c r="E6" s="74">
        <f>D6+D7</f>
        <v>8.2050000000000001</v>
      </c>
      <c r="K6" s="1">
        <v>3</v>
      </c>
    </row>
    <row r="7" spans="1:11" ht="27" customHeight="1">
      <c r="A7" s="76">
        <f>SQRT((A4-A3)^2+(A6-A5)^2)</f>
        <v>7.0304765130110489</v>
      </c>
      <c r="B7" s="73" t="s">
        <v>113</v>
      </c>
      <c r="C7" s="75"/>
      <c r="D7" s="75"/>
      <c r="E7" s="74">
        <f>D7</f>
        <v>0</v>
      </c>
      <c r="K7" s="1">
        <v>4</v>
      </c>
    </row>
    <row r="8" spans="1:11" ht="27" customHeight="1">
      <c r="A8" s="21">
        <v>3</v>
      </c>
      <c r="B8" s="22" t="s">
        <v>115</v>
      </c>
      <c r="J8" s="1" t="s">
        <v>64</v>
      </c>
    </row>
    <row r="9" spans="1:11" ht="27" customHeight="1">
      <c r="A9" s="21"/>
      <c r="B9" s="22"/>
      <c r="J9" s="1" t="s">
        <v>65</v>
      </c>
    </row>
    <row r="10" spans="1:11" ht="27" customHeight="1">
      <c r="A10" s="77">
        <f>(INDEX(E4:E7,A8))/((A4-A3)/A7)</f>
        <v>9.2148657810312553</v>
      </c>
      <c r="B10" s="27" t="s">
        <v>114</v>
      </c>
    </row>
    <row r="11" spans="1:11" ht="27" customHeight="1">
      <c r="A11" s="23" t="s">
        <v>91</v>
      </c>
      <c r="B11" s="78">
        <f>(A10*1000)/1440</f>
        <v>6.3992123479383727</v>
      </c>
    </row>
    <row r="12" spans="1:11" ht="27" customHeight="1">
      <c r="A12" s="23" t="s">
        <v>118</v>
      </c>
      <c r="B12" s="36">
        <f>(A10*1000)/1850</f>
        <v>4.9810085302871654</v>
      </c>
    </row>
    <row r="13" spans="1:11" ht="27" customHeight="1">
      <c r="A13" s="79" t="s">
        <v>121</v>
      </c>
      <c r="B13" s="80">
        <f>(VLOOKUP((MIN('UNP  '!W10:W28)),'UNP  '!A10:T28,2))/10</f>
        <v>5</v>
      </c>
    </row>
    <row r="14" spans="1:11" ht="27" customHeight="1">
      <c r="A14" s="79" t="s">
        <v>120</v>
      </c>
      <c r="B14" s="80">
        <f>(VLOOKUP((MIN('UNP  '!X10:X28)),'UNP  '!A10:T28,2))/10</f>
        <v>5</v>
      </c>
    </row>
    <row r="15" spans="1:11" ht="27" customHeight="1">
      <c r="A15" s="23" t="s">
        <v>123</v>
      </c>
      <c r="B15" s="81">
        <f>(A7*100)/(MIN((VLOOKUP(B13*10,'UNP  '!B10:T28,13)),(VLOOKUP(B13*10,'UNP  '!B10:T28,16))))</f>
        <v>622.16606309832298</v>
      </c>
    </row>
    <row r="16" spans="1:11" ht="27" customHeight="1">
      <c r="A16" s="23" t="s">
        <v>124</v>
      </c>
      <c r="B16" s="81">
        <f>(A7*100)/(MIN((VLOOKUP(B14*10,'UNP  '!B10:T28,13)),(VLOOKUP(B13*10,'UNP  '!B10:T28,16))))</f>
        <v>622.16606309832298</v>
      </c>
    </row>
    <row r="17" spans="1:2" ht="27" hidden="1" customHeight="1">
      <c r="A17" s="23"/>
      <c r="B17" s="83">
        <f>IF(B15&lt;300,"NONE",(300*(MIN((VLOOKUP(B13*10,'UNP  '!B10:T28,13)),(VLOOKUP(B13*10,'UNP  '!B10:T28,16)))))/300)</f>
        <v>1.1299999999999999</v>
      </c>
    </row>
    <row r="18" spans="1:2" ht="27" customHeight="1">
      <c r="A18" s="82" t="s">
        <v>125</v>
      </c>
      <c r="B18" s="84">
        <f>ROUNDDOWN(B17,0)</f>
        <v>1</v>
      </c>
    </row>
  </sheetData>
  <mergeCells count="1">
    <mergeCell ref="C2:E2"/>
  </mergeCells>
  <dataValidations count="2">
    <dataValidation allowBlank="1" showInputMessage="1" showErrorMessage="1" promptTitle="وجود ، یا عدم وجود دیوار روی تیر" sqref="A9"/>
    <dataValidation type="list" allowBlank="1" showInputMessage="1" showErrorMessage="1" sqref="A8">
      <formula1>$K$4:$K$7</formula1>
    </dataValidation>
  </dataValidations>
  <pageMargins left="0.25" right="0.25"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W20"/>
  <sheetViews>
    <sheetView rightToLeft="1" workbookViewId="0">
      <pane ySplit="2" topLeftCell="A3" activePane="bottomLeft" state="frozen"/>
      <selection activeCell="R7" sqref="R7"/>
      <selection pane="bottomLeft" activeCell="R7" sqref="R7"/>
    </sheetView>
  </sheetViews>
  <sheetFormatPr defaultRowHeight="15"/>
  <cols>
    <col min="1" max="1" width="9" style="4"/>
    <col min="2" max="2" width="4.625" style="4" bestFit="1" customWidth="1"/>
    <col min="3" max="3" width="6" style="4" bestFit="1" customWidth="1"/>
    <col min="4" max="5" width="3.625" style="4" bestFit="1" customWidth="1"/>
    <col min="6" max="6" width="4.625" style="4" bestFit="1" customWidth="1"/>
    <col min="7" max="7" width="4.375" style="4" bestFit="1" customWidth="1"/>
    <col min="8" max="8" width="2.75" style="4" bestFit="1" customWidth="1"/>
    <col min="9" max="9" width="4.625" style="4" bestFit="1" customWidth="1"/>
    <col min="10" max="10" width="4.25" style="4" customWidth="1"/>
    <col min="11" max="12" width="4.625" style="4" bestFit="1" customWidth="1"/>
    <col min="13" max="13" width="6.125" style="4" bestFit="1" customWidth="1"/>
    <col min="14" max="17" width="4.625" style="4" bestFit="1" customWidth="1"/>
    <col min="18" max="18" width="3.625" style="4" bestFit="1" customWidth="1"/>
    <col min="19" max="19" width="5.125" style="4" bestFit="1" customWidth="1"/>
    <col min="20" max="20" width="20.875" style="4" customWidth="1"/>
    <col min="21" max="22" width="9" style="4"/>
    <col min="23" max="23" width="19.5" style="4" bestFit="1" customWidth="1"/>
    <col min="24" max="257" width="9" style="4"/>
    <col min="258" max="258" width="6" style="4" bestFit="1" customWidth="1"/>
    <col min="259" max="260" width="3.625" style="4" bestFit="1" customWidth="1"/>
    <col min="261" max="261" width="4.625" style="4" bestFit="1" customWidth="1"/>
    <col min="262" max="262" width="4.375" style="4" bestFit="1" customWidth="1"/>
    <col min="263" max="263" width="2.75" style="4" bestFit="1" customWidth="1"/>
    <col min="264" max="264" width="4.625" style="4" bestFit="1" customWidth="1"/>
    <col min="265" max="265" width="4.25" style="4" customWidth="1"/>
    <col min="266" max="267" width="4.625" style="4" bestFit="1" customWidth="1"/>
    <col min="268" max="268" width="5.5" style="4" bestFit="1" customWidth="1"/>
    <col min="269" max="273" width="4.625" style="4" bestFit="1" customWidth="1"/>
    <col min="274" max="274" width="3.625" style="4" bestFit="1" customWidth="1"/>
    <col min="275" max="275" width="4.625" style="4" bestFit="1" customWidth="1"/>
    <col min="276" max="276" width="20.875" style="4" customWidth="1"/>
    <col min="277" max="513" width="9" style="4"/>
    <col min="514" max="514" width="6" style="4" bestFit="1" customWidth="1"/>
    <col min="515" max="516" width="3.625" style="4" bestFit="1" customWidth="1"/>
    <col min="517" max="517" width="4.625" style="4" bestFit="1" customWidth="1"/>
    <col min="518" max="518" width="4.375" style="4" bestFit="1" customWidth="1"/>
    <col min="519" max="519" width="2.75" style="4" bestFit="1" customWidth="1"/>
    <col min="520" max="520" width="4.625" style="4" bestFit="1" customWidth="1"/>
    <col min="521" max="521" width="4.25" style="4" customWidth="1"/>
    <col min="522" max="523" width="4.625" style="4" bestFit="1" customWidth="1"/>
    <col min="524" max="524" width="5.5" style="4" bestFit="1" customWidth="1"/>
    <col min="525" max="529" width="4.625" style="4" bestFit="1" customWidth="1"/>
    <col min="530" max="530" width="3.625" style="4" bestFit="1" customWidth="1"/>
    <col min="531" max="531" width="4.625" style="4" bestFit="1" customWidth="1"/>
    <col min="532" max="532" width="20.875" style="4" customWidth="1"/>
    <col min="533" max="769" width="9" style="4"/>
    <col min="770" max="770" width="6" style="4" bestFit="1" customWidth="1"/>
    <col min="771" max="772" width="3.625" style="4" bestFit="1" customWidth="1"/>
    <col min="773" max="773" width="4.625" style="4" bestFit="1" customWidth="1"/>
    <col min="774" max="774" width="4.375" style="4" bestFit="1" customWidth="1"/>
    <col min="775" max="775" width="2.75" style="4" bestFit="1" customWidth="1"/>
    <col min="776" max="776" width="4.625" style="4" bestFit="1" customWidth="1"/>
    <col min="777" max="777" width="4.25" style="4" customWidth="1"/>
    <col min="778" max="779" width="4.625" style="4" bestFit="1" customWidth="1"/>
    <col min="780" max="780" width="5.5" style="4" bestFit="1" customWidth="1"/>
    <col min="781" max="785" width="4.625" style="4" bestFit="1" customWidth="1"/>
    <col min="786" max="786" width="3.625" style="4" bestFit="1" customWidth="1"/>
    <col min="787" max="787" width="4.625" style="4" bestFit="1" customWidth="1"/>
    <col min="788" max="788" width="20.875" style="4" customWidth="1"/>
    <col min="789" max="1025" width="9" style="4"/>
    <col min="1026" max="1026" width="6" style="4" bestFit="1" customWidth="1"/>
    <col min="1027" max="1028" width="3.625" style="4" bestFit="1" customWidth="1"/>
    <col min="1029" max="1029" width="4.625" style="4" bestFit="1" customWidth="1"/>
    <col min="1030" max="1030" width="4.375" style="4" bestFit="1" customWidth="1"/>
    <col min="1031" max="1031" width="2.75" style="4" bestFit="1" customWidth="1"/>
    <col min="1032" max="1032" width="4.625" style="4" bestFit="1" customWidth="1"/>
    <col min="1033" max="1033" width="4.25" style="4" customWidth="1"/>
    <col min="1034" max="1035" width="4.625" style="4" bestFit="1" customWidth="1"/>
    <col min="1036" max="1036" width="5.5" style="4" bestFit="1" customWidth="1"/>
    <col min="1037" max="1041" width="4.625" style="4" bestFit="1" customWidth="1"/>
    <col min="1042" max="1042" width="3.625" style="4" bestFit="1" customWidth="1"/>
    <col min="1043" max="1043" width="4.625" style="4" bestFit="1" customWidth="1"/>
    <col min="1044" max="1044" width="20.875" style="4" customWidth="1"/>
    <col min="1045" max="1281" width="9" style="4"/>
    <col min="1282" max="1282" width="6" style="4" bestFit="1" customWidth="1"/>
    <col min="1283" max="1284" width="3.625" style="4" bestFit="1" customWidth="1"/>
    <col min="1285" max="1285" width="4.625" style="4" bestFit="1" customWidth="1"/>
    <col min="1286" max="1286" width="4.375" style="4" bestFit="1" customWidth="1"/>
    <col min="1287" max="1287" width="2.75" style="4" bestFit="1" customWidth="1"/>
    <col min="1288" max="1288" width="4.625" style="4" bestFit="1" customWidth="1"/>
    <col min="1289" max="1289" width="4.25" style="4" customWidth="1"/>
    <col min="1290" max="1291" width="4.625" style="4" bestFit="1" customWidth="1"/>
    <col min="1292" max="1292" width="5.5" style="4" bestFit="1" customWidth="1"/>
    <col min="1293" max="1297" width="4.625" style="4" bestFit="1" customWidth="1"/>
    <col min="1298" max="1298" width="3.625" style="4" bestFit="1" customWidth="1"/>
    <col min="1299" max="1299" width="4.625" style="4" bestFit="1" customWidth="1"/>
    <col min="1300" max="1300" width="20.875" style="4" customWidth="1"/>
    <col min="1301" max="1537" width="9" style="4"/>
    <col min="1538" max="1538" width="6" style="4" bestFit="1" customWidth="1"/>
    <col min="1539" max="1540" width="3.625" style="4" bestFit="1" customWidth="1"/>
    <col min="1541" max="1541" width="4.625" style="4" bestFit="1" customWidth="1"/>
    <col min="1542" max="1542" width="4.375" style="4" bestFit="1" customWidth="1"/>
    <col min="1543" max="1543" width="2.75" style="4" bestFit="1" customWidth="1"/>
    <col min="1544" max="1544" width="4.625" style="4" bestFit="1" customWidth="1"/>
    <col min="1545" max="1545" width="4.25" style="4" customWidth="1"/>
    <col min="1546" max="1547" width="4.625" style="4" bestFit="1" customWidth="1"/>
    <col min="1548" max="1548" width="5.5" style="4" bestFit="1" customWidth="1"/>
    <col min="1549" max="1553" width="4.625" style="4" bestFit="1" customWidth="1"/>
    <col min="1554" max="1554" width="3.625" style="4" bestFit="1" customWidth="1"/>
    <col min="1555" max="1555" width="4.625" style="4" bestFit="1" customWidth="1"/>
    <col min="1556" max="1556" width="20.875" style="4" customWidth="1"/>
    <col min="1557" max="1793" width="9" style="4"/>
    <col min="1794" max="1794" width="6" style="4" bestFit="1" customWidth="1"/>
    <col min="1795" max="1796" width="3.625" style="4" bestFit="1" customWidth="1"/>
    <col min="1797" max="1797" width="4.625" style="4" bestFit="1" customWidth="1"/>
    <col min="1798" max="1798" width="4.375" style="4" bestFit="1" customWidth="1"/>
    <col min="1799" max="1799" width="2.75" style="4" bestFit="1" customWidth="1"/>
    <col min="1800" max="1800" width="4.625" style="4" bestFit="1" customWidth="1"/>
    <col min="1801" max="1801" width="4.25" style="4" customWidth="1"/>
    <col min="1802" max="1803" width="4.625" style="4" bestFit="1" customWidth="1"/>
    <col min="1804" max="1804" width="5.5" style="4" bestFit="1" customWidth="1"/>
    <col min="1805" max="1809" width="4.625" style="4" bestFit="1" customWidth="1"/>
    <col min="1810" max="1810" width="3.625" style="4" bestFit="1" customWidth="1"/>
    <col min="1811" max="1811" width="4.625" style="4" bestFit="1" customWidth="1"/>
    <col min="1812" max="1812" width="20.875" style="4" customWidth="1"/>
    <col min="1813" max="2049" width="9" style="4"/>
    <col min="2050" max="2050" width="6" style="4" bestFit="1" customWidth="1"/>
    <col min="2051" max="2052" width="3.625" style="4" bestFit="1" customWidth="1"/>
    <col min="2053" max="2053" width="4.625" style="4" bestFit="1" customWidth="1"/>
    <col min="2054" max="2054" width="4.375" style="4" bestFit="1" customWidth="1"/>
    <col min="2055" max="2055" width="2.75" style="4" bestFit="1" customWidth="1"/>
    <col min="2056" max="2056" width="4.625" style="4" bestFit="1" customWidth="1"/>
    <col min="2057" max="2057" width="4.25" style="4" customWidth="1"/>
    <col min="2058" max="2059" width="4.625" style="4" bestFit="1" customWidth="1"/>
    <col min="2060" max="2060" width="5.5" style="4" bestFit="1" customWidth="1"/>
    <col min="2061" max="2065" width="4.625" style="4" bestFit="1" customWidth="1"/>
    <col min="2066" max="2066" width="3.625" style="4" bestFit="1" customWidth="1"/>
    <col min="2067" max="2067" width="4.625" style="4" bestFit="1" customWidth="1"/>
    <col min="2068" max="2068" width="20.875" style="4" customWidth="1"/>
    <col min="2069" max="2305" width="9" style="4"/>
    <col min="2306" max="2306" width="6" style="4" bestFit="1" customWidth="1"/>
    <col min="2307" max="2308" width="3.625" style="4" bestFit="1" customWidth="1"/>
    <col min="2309" max="2309" width="4.625" style="4" bestFit="1" customWidth="1"/>
    <col min="2310" max="2310" width="4.375" style="4" bestFit="1" customWidth="1"/>
    <col min="2311" max="2311" width="2.75" style="4" bestFit="1" customWidth="1"/>
    <col min="2312" max="2312" width="4.625" style="4" bestFit="1" customWidth="1"/>
    <col min="2313" max="2313" width="4.25" style="4" customWidth="1"/>
    <col min="2314" max="2315" width="4.625" style="4" bestFit="1" customWidth="1"/>
    <col min="2316" max="2316" width="5.5" style="4" bestFit="1" customWidth="1"/>
    <col min="2317" max="2321" width="4.625" style="4" bestFit="1" customWidth="1"/>
    <col min="2322" max="2322" width="3.625" style="4" bestFit="1" customWidth="1"/>
    <col min="2323" max="2323" width="4.625" style="4" bestFit="1" customWidth="1"/>
    <col min="2324" max="2324" width="20.875" style="4" customWidth="1"/>
    <col min="2325" max="2561" width="9" style="4"/>
    <col min="2562" max="2562" width="6" style="4" bestFit="1" customWidth="1"/>
    <col min="2563" max="2564" width="3.625" style="4" bestFit="1" customWidth="1"/>
    <col min="2565" max="2565" width="4.625" style="4" bestFit="1" customWidth="1"/>
    <col min="2566" max="2566" width="4.375" style="4" bestFit="1" customWidth="1"/>
    <col min="2567" max="2567" width="2.75" style="4" bestFit="1" customWidth="1"/>
    <col min="2568" max="2568" width="4.625" style="4" bestFit="1" customWidth="1"/>
    <col min="2569" max="2569" width="4.25" style="4" customWidth="1"/>
    <col min="2570" max="2571" width="4.625" style="4" bestFit="1" customWidth="1"/>
    <col min="2572" max="2572" width="5.5" style="4" bestFit="1" customWidth="1"/>
    <col min="2573" max="2577" width="4.625" style="4" bestFit="1" customWidth="1"/>
    <col min="2578" max="2578" width="3.625" style="4" bestFit="1" customWidth="1"/>
    <col min="2579" max="2579" width="4.625" style="4" bestFit="1" customWidth="1"/>
    <col min="2580" max="2580" width="20.875" style="4" customWidth="1"/>
    <col min="2581" max="2817" width="9" style="4"/>
    <col min="2818" max="2818" width="6" style="4" bestFit="1" customWidth="1"/>
    <col min="2819" max="2820" width="3.625" style="4" bestFit="1" customWidth="1"/>
    <col min="2821" max="2821" width="4.625" style="4" bestFit="1" customWidth="1"/>
    <col min="2822" max="2822" width="4.375" style="4" bestFit="1" customWidth="1"/>
    <col min="2823" max="2823" width="2.75" style="4" bestFit="1" customWidth="1"/>
    <col min="2824" max="2824" width="4.625" style="4" bestFit="1" customWidth="1"/>
    <col min="2825" max="2825" width="4.25" style="4" customWidth="1"/>
    <col min="2826" max="2827" width="4.625" style="4" bestFit="1" customWidth="1"/>
    <col min="2828" max="2828" width="5.5" style="4" bestFit="1" customWidth="1"/>
    <col min="2829" max="2833" width="4.625" style="4" bestFit="1" customWidth="1"/>
    <col min="2834" max="2834" width="3.625" style="4" bestFit="1" customWidth="1"/>
    <col min="2835" max="2835" width="4.625" style="4" bestFit="1" customWidth="1"/>
    <col min="2836" max="2836" width="20.875" style="4" customWidth="1"/>
    <col min="2837" max="3073" width="9" style="4"/>
    <col min="3074" max="3074" width="6" style="4" bestFit="1" customWidth="1"/>
    <col min="3075" max="3076" width="3.625" style="4" bestFit="1" customWidth="1"/>
    <col min="3077" max="3077" width="4.625" style="4" bestFit="1" customWidth="1"/>
    <col min="3078" max="3078" width="4.375" style="4" bestFit="1" customWidth="1"/>
    <col min="3079" max="3079" width="2.75" style="4" bestFit="1" customWidth="1"/>
    <col min="3080" max="3080" width="4.625" style="4" bestFit="1" customWidth="1"/>
    <col min="3081" max="3081" width="4.25" style="4" customWidth="1"/>
    <col min="3082" max="3083" width="4.625" style="4" bestFit="1" customWidth="1"/>
    <col min="3084" max="3084" width="5.5" style="4" bestFit="1" customWidth="1"/>
    <col min="3085" max="3089" width="4.625" style="4" bestFit="1" customWidth="1"/>
    <col min="3090" max="3090" width="3.625" style="4" bestFit="1" customWidth="1"/>
    <col min="3091" max="3091" width="4.625" style="4" bestFit="1" customWidth="1"/>
    <col min="3092" max="3092" width="20.875" style="4" customWidth="1"/>
    <col min="3093" max="3329" width="9" style="4"/>
    <col min="3330" max="3330" width="6" style="4" bestFit="1" customWidth="1"/>
    <col min="3331" max="3332" width="3.625" style="4" bestFit="1" customWidth="1"/>
    <col min="3333" max="3333" width="4.625" style="4" bestFit="1" customWidth="1"/>
    <col min="3334" max="3334" width="4.375" style="4" bestFit="1" customWidth="1"/>
    <col min="3335" max="3335" width="2.75" style="4" bestFit="1" customWidth="1"/>
    <col min="3336" max="3336" width="4.625" style="4" bestFit="1" customWidth="1"/>
    <col min="3337" max="3337" width="4.25" style="4" customWidth="1"/>
    <col min="3338" max="3339" width="4.625" style="4" bestFit="1" customWidth="1"/>
    <col min="3340" max="3340" width="5.5" style="4" bestFit="1" customWidth="1"/>
    <col min="3341" max="3345" width="4.625" style="4" bestFit="1" customWidth="1"/>
    <col min="3346" max="3346" width="3.625" style="4" bestFit="1" customWidth="1"/>
    <col min="3347" max="3347" width="4.625" style="4" bestFit="1" customWidth="1"/>
    <col min="3348" max="3348" width="20.875" style="4" customWidth="1"/>
    <col min="3349" max="3585" width="9" style="4"/>
    <col min="3586" max="3586" width="6" style="4" bestFit="1" customWidth="1"/>
    <col min="3587" max="3588" width="3.625" style="4" bestFit="1" customWidth="1"/>
    <col min="3589" max="3589" width="4.625" style="4" bestFit="1" customWidth="1"/>
    <col min="3590" max="3590" width="4.375" style="4" bestFit="1" customWidth="1"/>
    <col min="3591" max="3591" width="2.75" style="4" bestFit="1" customWidth="1"/>
    <col min="3592" max="3592" width="4.625" style="4" bestFit="1" customWidth="1"/>
    <col min="3593" max="3593" width="4.25" style="4" customWidth="1"/>
    <col min="3594" max="3595" width="4.625" style="4" bestFit="1" customWidth="1"/>
    <col min="3596" max="3596" width="5.5" style="4" bestFit="1" customWidth="1"/>
    <col min="3597" max="3601" width="4.625" style="4" bestFit="1" customWidth="1"/>
    <col min="3602" max="3602" width="3.625" style="4" bestFit="1" customWidth="1"/>
    <col min="3603" max="3603" width="4.625" style="4" bestFit="1" customWidth="1"/>
    <col min="3604" max="3604" width="20.875" style="4" customWidth="1"/>
    <col min="3605" max="3841" width="9" style="4"/>
    <col min="3842" max="3842" width="6" style="4" bestFit="1" customWidth="1"/>
    <col min="3843" max="3844" width="3.625" style="4" bestFit="1" customWidth="1"/>
    <col min="3845" max="3845" width="4.625" style="4" bestFit="1" customWidth="1"/>
    <col min="3846" max="3846" width="4.375" style="4" bestFit="1" customWidth="1"/>
    <col min="3847" max="3847" width="2.75" style="4" bestFit="1" customWidth="1"/>
    <col min="3848" max="3848" width="4.625" style="4" bestFit="1" customWidth="1"/>
    <col min="3849" max="3849" width="4.25" style="4" customWidth="1"/>
    <col min="3850" max="3851" width="4.625" style="4" bestFit="1" customWidth="1"/>
    <col min="3852" max="3852" width="5.5" style="4" bestFit="1" customWidth="1"/>
    <col min="3853" max="3857" width="4.625" style="4" bestFit="1" customWidth="1"/>
    <col min="3858" max="3858" width="3.625" style="4" bestFit="1" customWidth="1"/>
    <col min="3859" max="3859" width="4.625" style="4" bestFit="1" customWidth="1"/>
    <col min="3860" max="3860" width="20.875" style="4" customWidth="1"/>
    <col min="3861" max="4097" width="9" style="4"/>
    <col min="4098" max="4098" width="6" style="4" bestFit="1" customWidth="1"/>
    <col min="4099" max="4100" width="3.625" style="4" bestFit="1" customWidth="1"/>
    <col min="4101" max="4101" width="4.625" style="4" bestFit="1" customWidth="1"/>
    <col min="4102" max="4102" width="4.375" style="4" bestFit="1" customWidth="1"/>
    <col min="4103" max="4103" width="2.75" style="4" bestFit="1" customWidth="1"/>
    <col min="4104" max="4104" width="4.625" style="4" bestFit="1" customWidth="1"/>
    <col min="4105" max="4105" width="4.25" style="4" customWidth="1"/>
    <col min="4106" max="4107" width="4.625" style="4" bestFit="1" customWidth="1"/>
    <col min="4108" max="4108" width="5.5" style="4" bestFit="1" customWidth="1"/>
    <col min="4109" max="4113" width="4.625" style="4" bestFit="1" customWidth="1"/>
    <col min="4114" max="4114" width="3.625" style="4" bestFit="1" customWidth="1"/>
    <col min="4115" max="4115" width="4.625" style="4" bestFit="1" customWidth="1"/>
    <col min="4116" max="4116" width="20.875" style="4" customWidth="1"/>
    <col min="4117" max="4353" width="9" style="4"/>
    <col min="4354" max="4354" width="6" style="4" bestFit="1" customWidth="1"/>
    <col min="4355" max="4356" width="3.625" style="4" bestFit="1" customWidth="1"/>
    <col min="4357" max="4357" width="4.625" style="4" bestFit="1" customWidth="1"/>
    <col min="4358" max="4358" width="4.375" style="4" bestFit="1" customWidth="1"/>
    <col min="4359" max="4359" width="2.75" style="4" bestFit="1" customWidth="1"/>
    <col min="4360" max="4360" width="4.625" style="4" bestFit="1" customWidth="1"/>
    <col min="4361" max="4361" width="4.25" style="4" customWidth="1"/>
    <col min="4362" max="4363" width="4.625" style="4" bestFit="1" customWidth="1"/>
    <col min="4364" max="4364" width="5.5" style="4" bestFit="1" customWidth="1"/>
    <col min="4365" max="4369" width="4.625" style="4" bestFit="1" customWidth="1"/>
    <col min="4370" max="4370" width="3.625" style="4" bestFit="1" customWidth="1"/>
    <col min="4371" max="4371" width="4.625" style="4" bestFit="1" customWidth="1"/>
    <col min="4372" max="4372" width="20.875" style="4" customWidth="1"/>
    <col min="4373" max="4609" width="9" style="4"/>
    <col min="4610" max="4610" width="6" style="4" bestFit="1" customWidth="1"/>
    <col min="4611" max="4612" width="3.625" style="4" bestFit="1" customWidth="1"/>
    <col min="4613" max="4613" width="4.625" style="4" bestFit="1" customWidth="1"/>
    <col min="4614" max="4614" width="4.375" style="4" bestFit="1" customWidth="1"/>
    <col min="4615" max="4615" width="2.75" style="4" bestFit="1" customWidth="1"/>
    <col min="4616" max="4616" width="4.625" style="4" bestFit="1" customWidth="1"/>
    <col min="4617" max="4617" width="4.25" style="4" customWidth="1"/>
    <col min="4618" max="4619" width="4.625" style="4" bestFit="1" customWidth="1"/>
    <col min="4620" max="4620" width="5.5" style="4" bestFit="1" customWidth="1"/>
    <col min="4621" max="4625" width="4.625" style="4" bestFit="1" customWidth="1"/>
    <col min="4626" max="4626" width="3.625" style="4" bestFit="1" customWidth="1"/>
    <col min="4627" max="4627" width="4.625" style="4" bestFit="1" customWidth="1"/>
    <col min="4628" max="4628" width="20.875" style="4" customWidth="1"/>
    <col min="4629" max="4865" width="9" style="4"/>
    <col min="4866" max="4866" width="6" style="4" bestFit="1" customWidth="1"/>
    <col min="4867" max="4868" width="3.625" style="4" bestFit="1" customWidth="1"/>
    <col min="4869" max="4869" width="4.625" style="4" bestFit="1" customWidth="1"/>
    <col min="4870" max="4870" width="4.375" style="4" bestFit="1" customWidth="1"/>
    <col min="4871" max="4871" width="2.75" style="4" bestFit="1" customWidth="1"/>
    <col min="4872" max="4872" width="4.625" style="4" bestFit="1" customWidth="1"/>
    <col min="4873" max="4873" width="4.25" style="4" customWidth="1"/>
    <col min="4874" max="4875" width="4.625" style="4" bestFit="1" customWidth="1"/>
    <col min="4876" max="4876" width="5.5" style="4" bestFit="1" customWidth="1"/>
    <col min="4877" max="4881" width="4.625" style="4" bestFit="1" customWidth="1"/>
    <col min="4882" max="4882" width="3.625" style="4" bestFit="1" customWidth="1"/>
    <col min="4883" max="4883" width="4.625" style="4" bestFit="1" customWidth="1"/>
    <col min="4884" max="4884" width="20.875" style="4" customWidth="1"/>
    <col min="4885" max="5121" width="9" style="4"/>
    <col min="5122" max="5122" width="6" style="4" bestFit="1" customWidth="1"/>
    <col min="5123" max="5124" width="3.625" style="4" bestFit="1" customWidth="1"/>
    <col min="5125" max="5125" width="4.625" style="4" bestFit="1" customWidth="1"/>
    <col min="5126" max="5126" width="4.375" style="4" bestFit="1" customWidth="1"/>
    <col min="5127" max="5127" width="2.75" style="4" bestFit="1" customWidth="1"/>
    <col min="5128" max="5128" width="4.625" style="4" bestFit="1" customWidth="1"/>
    <col min="5129" max="5129" width="4.25" style="4" customWidth="1"/>
    <col min="5130" max="5131" width="4.625" style="4" bestFit="1" customWidth="1"/>
    <col min="5132" max="5132" width="5.5" style="4" bestFit="1" customWidth="1"/>
    <col min="5133" max="5137" width="4.625" style="4" bestFit="1" customWidth="1"/>
    <col min="5138" max="5138" width="3.625" style="4" bestFit="1" customWidth="1"/>
    <col min="5139" max="5139" width="4.625" style="4" bestFit="1" customWidth="1"/>
    <col min="5140" max="5140" width="20.875" style="4" customWidth="1"/>
    <col min="5141" max="5377" width="9" style="4"/>
    <col min="5378" max="5378" width="6" style="4" bestFit="1" customWidth="1"/>
    <col min="5379" max="5380" width="3.625" style="4" bestFit="1" customWidth="1"/>
    <col min="5381" max="5381" width="4.625" style="4" bestFit="1" customWidth="1"/>
    <col min="5382" max="5382" width="4.375" style="4" bestFit="1" customWidth="1"/>
    <col min="5383" max="5383" width="2.75" style="4" bestFit="1" customWidth="1"/>
    <col min="5384" max="5384" width="4.625" style="4" bestFit="1" customWidth="1"/>
    <col min="5385" max="5385" width="4.25" style="4" customWidth="1"/>
    <col min="5386" max="5387" width="4.625" style="4" bestFit="1" customWidth="1"/>
    <col min="5388" max="5388" width="5.5" style="4" bestFit="1" customWidth="1"/>
    <col min="5389" max="5393" width="4.625" style="4" bestFit="1" customWidth="1"/>
    <col min="5394" max="5394" width="3.625" style="4" bestFit="1" customWidth="1"/>
    <col min="5395" max="5395" width="4.625" style="4" bestFit="1" customWidth="1"/>
    <col min="5396" max="5396" width="20.875" style="4" customWidth="1"/>
    <col min="5397" max="5633" width="9" style="4"/>
    <col min="5634" max="5634" width="6" style="4" bestFit="1" customWidth="1"/>
    <col min="5635" max="5636" width="3.625" style="4" bestFit="1" customWidth="1"/>
    <col min="5637" max="5637" width="4.625" style="4" bestFit="1" customWidth="1"/>
    <col min="5638" max="5638" width="4.375" style="4" bestFit="1" customWidth="1"/>
    <col min="5639" max="5639" width="2.75" style="4" bestFit="1" customWidth="1"/>
    <col min="5640" max="5640" width="4.625" style="4" bestFit="1" customWidth="1"/>
    <col min="5641" max="5641" width="4.25" style="4" customWidth="1"/>
    <col min="5642" max="5643" width="4.625" style="4" bestFit="1" customWidth="1"/>
    <col min="5644" max="5644" width="5.5" style="4" bestFit="1" customWidth="1"/>
    <col min="5645" max="5649" width="4.625" style="4" bestFit="1" customWidth="1"/>
    <col min="5650" max="5650" width="3.625" style="4" bestFit="1" customWidth="1"/>
    <col min="5651" max="5651" width="4.625" style="4" bestFit="1" customWidth="1"/>
    <col min="5652" max="5652" width="20.875" style="4" customWidth="1"/>
    <col min="5653" max="5889" width="9" style="4"/>
    <col min="5890" max="5890" width="6" style="4" bestFit="1" customWidth="1"/>
    <col min="5891" max="5892" width="3.625" style="4" bestFit="1" customWidth="1"/>
    <col min="5893" max="5893" width="4.625" style="4" bestFit="1" customWidth="1"/>
    <col min="5894" max="5894" width="4.375" style="4" bestFit="1" customWidth="1"/>
    <col min="5895" max="5895" width="2.75" style="4" bestFit="1" customWidth="1"/>
    <col min="5896" max="5896" width="4.625" style="4" bestFit="1" customWidth="1"/>
    <col min="5897" max="5897" width="4.25" style="4" customWidth="1"/>
    <col min="5898" max="5899" width="4.625" style="4" bestFit="1" customWidth="1"/>
    <col min="5900" max="5900" width="5.5" style="4" bestFit="1" customWidth="1"/>
    <col min="5901" max="5905" width="4.625" style="4" bestFit="1" customWidth="1"/>
    <col min="5906" max="5906" width="3.625" style="4" bestFit="1" customWidth="1"/>
    <col min="5907" max="5907" width="4.625" style="4" bestFit="1" customWidth="1"/>
    <col min="5908" max="5908" width="20.875" style="4" customWidth="1"/>
    <col min="5909" max="6145" width="9" style="4"/>
    <col min="6146" max="6146" width="6" style="4" bestFit="1" customWidth="1"/>
    <col min="6147" max="6148" width="3.625" style="4" bestFit="1" customWidth="1"/>
    <col min="6149" max="6149" width="4.625" style="4" bestFit="1" customWidth="1"/>
    <col min="6150" max="6150" width="4.375" style="4" bestFit="1" customWidth="1"/>
    <col min="6151" max="6151" width="2.75" style="4" bestFit="1" customWidth="1"/>
    <col min="6152" max="6152" width="4.625" style="4" bestFit="1" customWidth="1"/>
    <col min="6153" max="6153" width="4.25" style="4" customWidth="1"/>
    <col min="6154" max="6155" width="4.625" style="4" bestFit="1" customWidth="1"/>
    <col min="6156" max="6156" width="5.5" style="4" bestFit="1" customWidth="1"/>
    <col min="6157" max="6161" width="4.625" style="4" bestFit="1" customWidth="1"/>
    <col min="6162" max="6162" width="3.625" style="4" bestFit="1" customWidth="1"/>
    <col min="6163" max="6163" width="4.625" style="4" bestFit="1" customWidth="1"/>
    <col min="6164" max="6164" width="20.875" style="4" customWidth="1"/>
    <col min="6165" max="6401" width="9" style="4"/>
    <col min="6402" max="6402" width="6" style="4" bestFit="1" customWidth="1"/>
    <col min="6403" max="6404" width="3.625" style="4" bestFit="1" customWidth="1"/>
    <col min="6405" max="6405" width="4.625" style="4" bestFit="1" customWidth="1"/>
    <col min="6406" max="6406" width="4.375" style="4" bestFit="1" customWidth="1"/>
    <col min="6407" max="6407" width="2.75" style="4" bestFit="1" customWidth="1"/>
    <col min="6408" max="6408" width="4.625" style="4" bestFit="1" customWidth="1"/>
    <col min="6409" max="6409" width="4.25" style="4" customWidth="1"/>
    <col min="6410" max="6411" width="4.625" style="4" bestFit="1" customWidth="1"/>
    <col min="6412" max="6412" width="5.5" style="4" bestFit="1" customWidth="1"/>
    <col min="6413" max="6417" width="4.625" style="4" bestFit="1" customWidth="1"/>
    <col min="6418" max="6418" width="3.625" style="4" bestFit="1" customWidth="1"/>
    <col min="6419" max="6419" width="4.625" style="4" bestFit="1" customWidth="1"/>
    <col min="6420" max="6420" width="20.875" style="4" customWidth="1"/>
    <col min="6421" max="6657" width="9" style="4"/>
    <col min="6658" max="6658" width="6" style="4" bestFit="1" customWidth="1"/>
    <col min="6659" max="6660" width="3.625" style="4" bestFit="1" customWidth="1"/>
    <col min="6661" max="6661" width="4.625" style="4" bestFit="1" customWidth="1"/>
    <col min="6662" max="6662" width="4.375" style="4" bestFit="1" customWidth="1"/>
    <col min="6663" max="6663" width="2.75" style="4" bestFit="1" customWidth="1"/>
    <col min="6664" max="6664" width="4.625" style="4" bestFit="1" customWidth="1"/>
    <col min="6665" max="6665" width="4.25" style="4" customWidth="1"/>
    <col min="6666" max="6667" width="4.625" style="4" bestFit="1" customWidth="1"/>
    <col min="6668" max="6668" width="5.5" style="4" bestFit="1" customWidth="1"/>
    <col min="6669" max="6673" width="4.625" style="4" bestFit="1" customWidth="1"/>
    <col min="6674" max="6674" width="3.625" style="4" bestFit="1" customWidth="1"/>
    <col min="6675" max="6675" width="4.625" style="4" bestFit="1" customWidth="1"/>
    <col min="6676" max="6676" width="20.875" style="4" customWidth="1"/>
    <col min="6677" max="6913" width="9" style="4"/>
    <col min="6914" max="6914" width="6" style="4" bestFit="1" customWidth="1"/>
    <col min="6915" max="6916" width="3.625" style="4" bestFit="1" customWidth="1"/>
    <col min="6917" max="6917" width="4.625" style="4" bestFit="1" customWidth="1"/>
    <col min="6918" max="6918" width="4.375" style="4" bestFit="1" customWidth="1"/>
    <col min="6919" max="6919" width="2.75" style="4" bestFit="1" customWidth="1"/>
    <col min="6920" max="6920" width="4.625" style="4" bestFit="1" customWidth="1"/>
    <col min="6921" max="6921" width="4.25" style="4" customWidth="1"/>
    <col min="6922" max="6923" width="4.625" style="4" bestFit="1" customWidth="1"/>
    <col min="6924" max="6924" width="5.5" style="4" bestFit="1" customWidth="1"/>
    <col min="6925" max="6929" width="4.625" style="4" bestFit="1" customWidth="1"/>
    <col min="6930" max="6930" width="3.625" style="4" bestFit="1" customWidth="1"/>
    <col min="6931" max="6931" width="4.625" style="4" bestFit="1" customWidth="1"/>
    <col min="6932" max="6932" width="20.875" style="4" customWidth="1"/>
    <col min="6933" max="7169" width="9" style="4"/>
    <col min="7170" max="7170" width="6" style="4" bestFit="1" customWidth="1"/>
    <col min="7171" max="7172" width="3.625" style="4" bestFit="1" customWidth="1"/>
    <col min="7173" max="7173" width="4.625" style="4" bestFit="1" customWidth="1"/>
    <col min="7174" max="7174" width="4.375" style="4" bestFit="1" customWidth="1"/>
    <col min="7175" max="7175" width="2.75" style="4" bestFit="1" customWidth="1"/>
    <col min="7176" max="7176" width="4.625" style="4" bestFit="1" customWidth="1"/>
    <col min="7177" max="7177" width="4.25" style="4" customWidth="1"/>
    <col min="7178" max="7179" width="4.625" style="4" bestFit="1" customWidth="1"/>
    <col min="7180" max="7180" width="5.5" style="4" bestFit="1" customWidth="1"/>
    <col min="7181" max="7185" width="4.625" style="4" bestFit="1" customWidth="1"/>
    <col min="7186" max="7186" width="3.625" style="4" bestFit="1" customWidth="1"/>
    <col min="7187" max="7187" width="4.625" style="4" bestFit="1" customWidth="1"/>
    <col min="7188" max="7188" width="20.875" style="4" customWidth="1"/>
    <col min="7189" max="7425" width="9" style="4"/>
    <col min="7426" max="7426" width="6" style="4" bestFit="1" customWidth="1"/>
    <col min="7427" max="7428" width="3.625" style="4" bestFit="1" customWidth="1"/>
    <col min="7429" max="7429" width="4.625" style="4" bestFit="1" customWidth="1"/>
    <col min="7430" max="7430" width="4.375" style="4" bestFit="1" customWidth="1"/>
    <col min="7431" max="7431" width="2.75" style="4" bestFit="1" customWidth="1"/>
    <col min="7432" max="7432" width="4.625" style="4" bestFit="1" customWidth="1"/>
    <col min="7433" max="7433" width="4.25" style="4" customWidth="1"/>
    <col min="7434" max="7435" width="4.625" style="4" bestFit="1" customWidth="1"/>
    <col min="7436" max="7436" width="5.5" style="4" bestFit="1" customWidth="1"/>
    <col min="7437" max="7441" width="4.625" style="4" bestFit="1" customWidth="1"/>
    <col min="7442" max="7442" width="3.625" style="4" bestFit="1" customWidth="1"/>
    <col min="7443" max="7443" width="4.625" style="4" bestFit="1" customWidth="1"/>
    <col min="7444" max="7444" width="20.875" style="4" customWidth="1"/>
    <col min="7445" max="7681" width="9" style="4"/>
    <col min="7682" max="7682" width="6" style="4" bestFit="1" customWidth="1"/>
    <col min="7683" max="7684" width="3.625" style="4" bestFit="1" customWidth="1"/>
    <col min="7685" max="7685" width="4.625" style="4" bestFit="1" customWidth="1"/>
    <col min="7686" max="7686" width="4.375" style="4" bestFit="1" customWidth="1"/>
    <col min="7687" max="7687" width="2.75" style="4" bestFit="1" customWidth="1"/>
    <col min="7688" max="7688" width="4.625" style="4" bestFit="1" customWidth="1"/>
    <col min="7689" max="7689" width="4.25" style="4" customWidth="1"/>
    <col min="7690" max="7691" width="4.625" style="4" bestFit="1" customWidth="1"/>
    <col min="7692" max="7692" width="5.5" style="4" bestFit="1" customWidth="1"/>
    <col min="7693" max="7697" width="4.625" style="4" bestFit="1" customWidth="1"/>
    <col min="7698" max="7698" width="3.625" style="4" bestFit="1" customWidth="1"/>
    <col min="7699" max="7699" width="4.625" style="4" bestFit="1" customWidth="1"/>
    <col min="7700" max="7700" width="20.875" style="4" customWidth="1"/>
    <col min="7701" max="7937" width="9" style="4"/>
    <col min="7938" max="7938" width="6" style="4" bestFit="1" customWidth="1"/>
    <col min="7939" max="7940" width="3.625" style="4" bestFit="1" customWidth="1"/>
    <col min="7941" max="7941" width="4.625" style="4" bestFit="1" customWidth="1"/>
    <col min="7942" max="7942" width="4.375" style="4" bestFit="1" customWidth="1"/>
    <col min="7943" max="7943" width="2.75" style="4" bestFit="1" customWidth="1"/>
    <col min="7944" max="7944" width="4.625" style="4" bestFit="1" customWidth="1"/>
    <col min="7945" max="7945" width="4.25" style="4" customWidth="1"/>
    <col min="7946" max="7947" width="4.625" style="4" bestFit="1" customWidth="1"/>
    <col min="7948" max="7948" width="5.5" style="4" bestFit="1" customWidth="1"/>
    <col min="7949" max="7953" width="4.625" style="4" bestFit="1" customWidth="1"/>
    <col min="7954" max="7954" width="3.625" style="4" bestFit="1" customWidth="1"/>
    <col min="7955" max="7955" width="4.625" style="4" bestFit="1" customWidth="1"/>
    <col min="7956" max="7956" width="20.875" style="4" customWidth="1"/>
    <col min="7957" max="8193" width="9" style="4"/>
    <col min="8194" max="8194" width="6" style="4" bestFit="1" customWidth="1"/>
    <col min="8195" max="8196" width="3.625" style="4" bestFit="1" customWidth="1"/>
    <col min="8197" max="8197" width="4.625" style="4" bestFit="1" customWidth="1"/>
    <col min="8198" max="8198" width="4.375" style="4" bestFit="1" customWidth="1"/>
    <col min="8199" max="8199" width="2.75" style="4" bestFit="1" customWidth="1"/>
    <col min="8200" max="8200" width="4.625" style="4" bestFit="1" customWidth="1"/>
    <col min="8201" max="8201" width="4.25" style="4" customWidth="1"/>
    <col min="8202" max="8203" width="4.625" style="4" bestFit="1" customWidth="1"/>
    <col min="8204" max="8204" width="5.5" style="4" bestFit="1" customWidth="1"/>
    <col min="8205" max="8209" width="4.625" style="4" bestFit="1" customWidth="1"/>
    <col min="8210" max="8210" width="3.625" style="4" bestFit="1" customWidth="1"/>
    <col min="8211" max="8211" width="4.625" style="4" bestFit="1" customWidth="1"/>
    <col min="8212" max="8212" width="20.875" style="4" customWidth="1"/>
    <col min="8213" max="8449" width="9" style="4"/>
    <col min="8450" max="8450" width="6" style="4" bestFit="1" customWidth="1"/>
    <col min="8451" max="8452" width="3.625" style="4" bestFit="1" customWidth="1"/>
    <col min="8453" max="8453" width="4.625" style="4" bestFit="1" customWidth="1"/>
    <col min="8454" max="8454" width="4.375" style="4" bestFit="1" customWidth="1"/>
    <col min="8455" max="8455" width="2.75" style="4" bestFit="1" customWidth="1"/>
    <col min="8456" max="8456" width="4.625" style="4" bestFit="1" customWidth="1"/>
    <col min="8457" max="8457" width="4.25" style="4" customWidth="1"/>
    <col min="8458" max="8459" width="4.625" style="4" bestFit="1" customWidth="1"/>
    <col min="8460" max="8460" width="5.5" style="4" bestFit="1" customWidth="1"/>
    <col min="8461" max="8465" width="4.625" style="4" bestFit="1" customWidth="1"/>
    <col min="8466" max="8466" width="3.625" style="4" bestFit="1" customWidth="1"/>
    <col min="8467" max="8467" width="4.625" style="4" bestFit="1" customWidth="1"/>
    <col min="8468" max="8468" width="20.875" style="4" customWidth="1"/>
    <col min="8469" max="8705" width="9" style="4"/>
    <col min="8706" max="8706" width="6" style="4" bestFit="1" customWidth="1"/>
    <col min="8707" max="8708" width="3.625" style="4" bestFit="1" customWidth="1"/>
    <col min="8709" max="8709" width="4.625" style="4" bestFit="1" customWidth="1"/>
    <col min="8710" max="8710" width="4.375" style="4" bestFit="1" customWidth="1"/>
    <col min="8711" max="8711" width="2.75" style="4" bestFit="1" customWidth="1"/>
    <col min="8712" max="8712" width="4.625" style="4" bestFit="1" customWidth="1"/>
    <col min="8713" max="8713" width="4.25" style="4" customWidth="1"/>
    <col min="8714" max="8715" width="4.625" style="4" bestFit="1" customWidth="1"/>
    <col min="8716" max="8716" width="5.5" style="4" bestFit="1" customWidth="1"/>
    <col min="8717" max="8721" width="4.625" style="4" bestFit="1" customWidth="1"/>
    <col min="8722" max="8722" width="3.625" style="4" bestFit="1" customWidth="1"/>
    <col min="8723" max="8723" width="4.625" style="4" bestFit="1" customWidth="1"/>
    <col min="8724" max="8724" width="20.875" style="4" customWidth="1"/>
    <col min="8725" max="8961" width="9" style="4"/>
    <col min="8962" max="8962" width="6" style="4" bestFit="1" customWidth="1"/>
    <col min="8963" max="8964" width="3.625" style="4" bestFit="1" customWidth="1"/>
    <col min="8965" max="8965" width="4.625" style="4" bestFit="1" customWidth="1"/>
    <col min="8966" max="8966" width="4.375" style="4" bestFit="1" customWidth="1"/>
    <col min="8967" max="8967" width="2.75" style="4" bestFit="1" customWidth="1"/>
    <col min="8968" max="8968" width="4.625" style="4" bestFit="1" customWidth="1"/>
    <col min="8969" max="8969" width="4.25" style="4" customWidth="1"/>
    <col min="8970" max="8971" width="4.625" style="4" bestFit="1" customWidth="1"/>
    <col min="8972" max="8972" width="5.5" style="4" bestFit="1" customWidth="1"/>
    <col min="8973" max="8977" width="4.625" style="4" bestFit="1" customWidth="1"/>
    <col min="8978" max="8978" width="3.625" style="4" bestFit="1" customWidth="1"/>
    <col min="8979" max="8979" width="4.625" style="4" bestFit="1" customWidth="1"/>
    <col min="8980" max="8980" width="20.875" style="4" customWidth="1"/>
    <col min="8981" max="9217" width="9" style="4"/>
    <col min="9218" max="9218" width="6" style="4" bestFit="1" customWidth="1"/>
    <col min="9219" max="9220" width="3.625" style="4" bestFit="1" customWidth="1"/>
    <col min="9221" max="9221" width="4.625" style="4" bestFit="1" customWidth="1"/>
    <col min="9222" max="9222" width="4.375" style="4" bestFit="1" customWidth="1"/>
    <col min="9223" max="9223" width="2.75" style="4" bestFit="1" customWidth="1"/>
    <col min="9224" max="9224" width="4.625" style="4" bestFit="1" customWidth="1"/>
    <col min="9225" max="9225" width="4.25" style="4" customWidth="1"/>
    <col min="9226" max="9227" width="4.625" style="4" bestFit="1" customWidth="1"/>
    <col min="9228" max="9228" width="5.5" style="4" bestFit="1" customWidth="1"/>
    <col min="9229" max="9233" width="4.625" style="4" bestFit="1" customWidth="1"/>
    <col min="9234" max="9234" width="3.625" style="4" bestFit="1" customWidth="1"/>
    <col min="9235" max="9235" width="4.625" style="4" bestFit="1" customWidth="1"/>
    <col min="9236" max="9236" width="20.875" style="4" customWidth="1"/>
    <col min="9237" max="9473" width="9" style="4"/>
    <col min="9474" max="9474" width="6" style="4" bestFit="1" customWidth="1"/>
    <col min="9475" max="9476" width="3.625" style="4" bestFit="1" customWidth="1"/>
    <col min="9477" max="9477" width="4.625" style="4" bestFit="1" customWidth="1"/>
    <col min="9478" max="9478" width="4.375" style="4" bestFit="1" customWidth="1"/>
    <col min="9479" max="9479" width="2.75" style="4" bestFit="1" customWidth="1"/>
    <col min="9480" max="9480" width="4.625" style="4" bestFit="1" customWidth="1"/>
    <col min="9481" max="9481" width="4.25" style="4" customWidth="1"/>
    <col min="9482" max="9483" width="4.625" style="4" bestFit="1" customWidth="1"/>
    <col min="9484" max="9484" width="5.5" style="4" bestFit="1" customWidth="1"/>
    <col min="9485" max="9489" width="4.625" style="4" bestFit="1" customWidth="1"/>
    <col min="9490" max="9490" width="3.625" style="4" bestFit="1" customWidth="1"/>
    <col min="9491" max="9491" width="4.625" style="4" bestFit="1" customWidth="1"/>
    <col min="9492" max="9492" width="20.875" style="4" customWidth="1"/>
    <col min="9493" max="9729" width="9" style="4"/>
    <col min="9730" max="9730" width="6" style="4" bestFit="1" customWidth="1"/>
    <col min="9731" max="9732" width="3.625" style="4" bestFit="1" customWidth="1"/>
    <col min="9733" max="9733" width="4.625" style="4" bestFit="1" customWidth="1"/>
    <col min="9734" max="9734" width="4.375" style="4" bestFit="1" customWidth="1"/>
    <col min="9735" max="9735" width="2.75" style="4" bestFit="1" customWidth="1"/>
    <col min="9736" max="9736" width="4.625" style="4" bestFit="1" customWidth="1"/>
    <col min="9737" max="9737" width="4.25" style="4" customWidth="1"/>
    <col min="9738" max="9739" width="4.625" style="4" bestFit="1" customWidth="1"/>
    <col min="9740" max="9740" width="5.5" style="4" bestFit="1" customWidth="1"/>
    <col min="9741" max="9745" width="4.625" style="4" bestFit="1" customWidth="1"/>
    <col min="9746" max="9746" width="3.625" style="4" bestFit="1" customWidth="1"/>
    <col min="9747" max="9747" width="4.625" style="4" bestFit="1" customWidth="1"/>
    <col min="9748" max="9748" width="20.875" style="4" customWidth="1"/>
    <col min="9749" max="9985" width="9" style="4"/>
    <col min="9986" max="9986" width="6" style="4" bestFit="1" customWidth="1"/>
    <col min="9987" max="9988" width="3.625" style="4" bestFit="1" customWidth="1"/>
    <col min="9989" max="9989" width="4.625" style="4" bestFit="1" customWidth="1"/>
    <col min="9990" max="9990" width="4.375" style="4" bestFit="1" customWidth="1"/>
    <col min="9991" max="9991" width="2.75" style="4" bestFit="1" customWidth="1"/>
    <col min="9992" max="9992" width="4.625" style="4" bestFit="1" customWidth="1"/>
    <col min="9993" max="9993" width="4.25" style="4" customWidth="1"/>
    <col min="9994" max="9995" width="4.625" style="4" bestFit="1" customWidth="1"/>
    <col min="9996" max="9996" width="5.5" style="4" bestFit="1" customWidth="1"/>
    <col min="9997" max="10001" width="4.625" style="4" bestFit="1" customWidth="1"/>
    <col min="10002" max="10002" width="3.625" style="4" bestFit="1" customWidth="1"/>
    <col min="10003" max="10003" width="4.625" style="4" bestFit="1" customWidth="1"/>
    <col min="10004" max="10004" width="20.875" style="4" customWidth="1"/>
    <col min="10005" max="10241" width="9" style="4"/>
    <col min="10242" max="10242" width="6" style="4" bestFit="1" customWidth="1"/>
    <col min="10243" max="10244" width="3.625" style="4" bestFit="1" customWidth="1"/>
    <col min="10245" max="10245" width="4.625" style="4" bestFit="1" customWidth="1"/>
    <col min="10246" max="10246" width="4.375" style="4" bestFit="1" customWidth="1"/>
    <col min="10247" max="10247" width="2.75" style="4" bestFit="1" customWidth="1"/>
    <col min="10248" max="10248" width="4.625" style="4" bestFit="1" customWidth="1"/>
    <col min="10249" max="10249" width="4.25" style="4" customWidth="1"/>
    <col min="10250" max="10251" width="4.625" style="4" bestFit="1" customWidth="1"/>
    <col min="10252" max="10252" width="5.5" style="4" bestFit="1" customWidth="1"/>
    <col min="10253" max="10257" width="4.625" style="4" bestFit="1" customWidth="1"/>
    <col min="10258" max="10258" width="3.625" style="4" bestFit="1" customWidth="1"/>
    <col min="10259" max="10259" width="4.625" style="4" bestFit="1" customWidth="1"/>
    <col min="10260" max="10260" width="20.875" style="4" customWidth="1"/>
    <col min="10261" max="10497" width="9" style="4"/>
    <col min="10498" max="10498" width="6" style="4" bestFit="1" customWidth="1"/>
    <col min="10499" max="10500" width="3.625" style="4" bestFit="1" customWidth="1"/>
    <col min="10501" max="10501" width="4.625" style="4" bestFit="1" customWidth="1"/>
    <col min="10502" max="10502" width="4.375" style="4" bestFit="1" customWidth="1"/>
    <col min="10503" max="10503" width="2.75" style="4" bestFit="1" customWidth="1"/>
    <col min="10504" max="10504" width="4.625" style="4" bestFit="1" customWidth="1"/>
    <col min="10505" max="10505" width="4.25" style="4" customWidth="1"/>
    <col min="10506" max="10507" width="4.625" style="4" bestFit="1" customWidth="1"/>
    <col min="10508" max="10508" width="5.5" style="4" bestFit="1" customWidth="1"/>
    <col min="10509" max="10513" width="4.625" style="4" bestFit="1" customWidth="1"/>
    <col min="10514" max="10514" width="3.625" style="4" bestFit="1" customWidth="1"/>
    <col min="10515" max="10515" width="4.625" style="4" bestFit="1" customWidth="1"/>
    <col min="10516" max="10516" width="20.875" style="4" customWidth="1"/>
    <col min="10517" max="10753" width="9" style="4"/>
    <col min="10754" max="10754" width="6" style="4" bestFit="1" customWidth="1"/>
    <col min="10755" max="10756" width="3.625" style="4" bestFit="1" customWidth="1"/>
    <col min="10757" max="10757" width="4.625" style="4" bestFit="1" customWidth="1"/>
    <col min="10758" max="10758" width="4.375" style="4" bestFit="1" customWidth="1"/>
    <col min="10759" max="10759" width="2.75" style="4" bestFit="1" customWidth="1"/>
    <col min="10760" max="10760" width="4.625" style="4" bestFit="1" customWidth="1"/>
    <col min="10761" max="10761" width="4.25" style="4" customWidth="1"/>
    <col min="10762" max="10763" width="4.625" style="4" bestFit="1" customWidth="1"/>
    <col min="10764" max="10764" width="5.5" style="4" bestFit="1" customWidth="1"/>
    <col min="10765" max="10769" width="4.625" style="4" bestFit="1" customWidth="1"/>
    <col min="10770" max="10770" width="3.625" style="4" bestFit="1" customWidth="1"/>
    <col min="10771" max="10771" width="4.625" style="4" bestFit="1" customWidth="1"/>
    <col min="10772" max="10772" width="20.875" style="4" customWidth="1"/>
    <col min="10773" max="11009" width="9" style="4"/>
    <col min="11010" max="11010" width="6" style="4" bestFit="1" customWidth="1"/>
    <col min="11011" max="11012" width="3.625" style="4" bestFit="1" customWidth="1"/>
    <col min="11013" max="11013" width="4.625" style="4" bestFit="1" customWidth="1"/>
    <col min="11014" max="11014" width="4.375" style="4" bestFit="1" customWidth="1"/>
    <col min="11015" max="11015" width="2.75" style="4" bestFit="1" customWidth="1"/>
    <col min="11016" max="11016" width="4.625" style="4" bestFit="1" customWidth="1"/>
    <col min="11017" max="11017" width="4.25" style="4" customWidth="1"/>
    <col min="11018" max="11019" width="4.625" style="4" bestFit="1" customWidth="1"/>
    <col min="11020" max="11020" width="5.5" style="4" bestFit="1" customWidth="1"/>
    <col min="11021" max="11025" width="4.625" style="4" bestFit="1" customWidth="1"/>
    <col min="11026" max="11026" width="3.625" style="4" bestFit="1" customWidth="1"/>
    <col min="11027" max="11027" width="4.625" style="4" bestFit="1" customWidth="1"/>
    <col min="11028" max="11028" width="20.875" style="4" customWidth="1"/>
    <col min="11029" max="11265" width="9" style="4"/>
    <col min="11266" max="11266" width="6" style="4" bestFit="1" customWidth="1"/>
    <col min="11267" max="11268" width="3.625" style="4" bestFit="1" customWidth="1"/>
    <col min="11269" max="11269" width="4.625" style="4" bestFit="1" customWidth="1"/>
    <col min="11270" max="11270" width="4.375" style="4" bestFit="1" customWidth="1"/>
    <col min="11271" max="11271" width="2.75" style="4" bestFit="1" customWidth="1"/>
    <col min="11272" max="11272" width="4.625" style="4" bestFit="1" customWidth="1"/>
    <col min="11273" max="11273" width="4.25" style="4" customWidth="1"/>
    <col min="11274" max="11275" width="4.625" style="4" bestFit="1" customWidth="1"/>
    <col min="11276" max="11276" width="5.5" style="4" bestFit="1" customWidth="1"/>
    <col min="11277" max="11281" width="4.625" style="4" bestFit="1" customWidth="1"/>
    <col min="11282" max="11282" width="3.625" style="4" bestFit="1" customWidth="1"/>
    <col min="11283" max="11283" width="4.625" style="4" bestFit="1" customWidth="1"/>
    <col min="11284" max="11284" width="20.875" style="4" customWidth="1"/>
    <col min="11285" max="11521" width="9" style="4"/>
    <col min="11522" max="11522" width="6" style="4" bestFit="1" customWidth="1"/>
    <col min="11523" max="11524" width="3.625" style="4" bestFit="1" customWidth="1"/>
    <col min="11525" max="11525" width="4.625" style="4" bestFit="1" customWidth="1"/>
    <col min="11526" max="11526" width="4.375" style="4" bestFit="1" customWidth="1"/>
    <col min="11527" max="11527" width="2.75" style="4" bestFit="1" customWidth="1"/>
    <col min="11528" max="11528" width="4.625" style="4" bestFit="1" customWidth="1"/>
    <col min="11529" max="11529" width="4.25" style="4" customWidth="1"/>
    <col min="11530" max="11531" width="4.625" style="4" bestFit="1" customWidth="1"/>
    <col min="11532" max="11532" width="5.5" style="4" bestFit="1" customWidth="1"/>
    <col min="11533" max="11537" width="4.625" style="4" bestFit="1" customWidth="1"/>
    <col min="11538" max="11538" width="3.625" style="4" bestFit="1" customWidth="1"/>
    <col min="11539" max="11539" width="4.625" style="4" bestFit="1" customWidth="1"/>
    <col min="11540" max="11540" width="20.875" style="4" customWidth="1"/>
    <col min="11541" max="11777" width="9" style="4"/>
    <col min="11778" max="11778" width="6" style="4" bestFit="1" customWidth="1"/>
    <col min="11779" max="11780" width="3.625" style="4" bestFit="1" customWidth="1"/>
    <col min="11781" max="11781" width="4.625" style="4" bestFit="1" customWidth="1"/>
    <col min="11782" max="11782" width="4.375" style="4" bestFit="1" customWidth="1"/>
    <col min="11783" max="11783" width="2.75" style="4" bestFit="1" customWidth="1"/>
    <col min="11784" max="11784" width="4.625" style="4" bestFit="1" customWidth="1"/>
    <col min="11785" max="11785" width="4.25" style="4" customWidth="1"/>
    <col min="11786" max="11787" width="4.625" style="4" bestFit="1" customWidth="1"/>
    <col min="11788" max="11788" width="5.5" style="4" bestFit="1" customWidth="1"/>
    <col min="11789" max="11793" width="4.625" style="4" bestFit="1" customWidth="1"/>
    <col min="11794" max="11794" width="3.625" style="4" bestFit="1" customWidth="1"/>
    <col min="11795" max="11795" width="4.625" style="4" bestFit="1" customWidth="1"/>
    <col min="11796" max="11796" width="20.875" style="4" customWidth="1"/>
    <col min="11797" max="12033" width="9" style="4"/>
    <col min="12034" max="12034" width="6" style="4" bestFit="1" customWidth="1"/>
    <col min="12035" max="12036" width="3.625" style="4" bestFit="1" customWidth="1"/>
    <col min="12037" max="12037" width="4.625" style="4" bestFit="1" customWidth="1"/>
    <col min="12038" max="12038" width="4.375" style="4" bestFit="1" customWidth="1"/>
    <col min="12039" max="12039" width="2.75" style="4" bestFit="1" customWidth="1"/>
    <col min="12040" max="12040" width="4.625" style="4" bestFit="1" customWidth="1"/>
    <col min="12041" max="12041" width="4.25" style="4" customWidth="1"/>
    <col min="12042" max="12043" width="4.625" style="4" bestFit="1" customWidth="1"/>
    <col min="12044" max="12044" width="5.5" style="4" bestFit="1" customWidth="1"/>
    <col min="12045" max="12049" width="4.625" style="4" bestFit="1" customWidth="1"/>
    <col min="12050" max="12050" width="3.625" style="4" bestFit="1" customWidth="1"/>
    <col min="12051" max="12051" width="4.625" style="4" bestFit="1" customWidth="1"/>
    <col min="12052" max="12052" width="20.875" style="4" customWidth="1"/>
    <col min="12053" max="12289" width="9" style="4"/>
    <col min="12290" max="12290" width="6" style="4" bestFit="1" customWidth="1"/>
    <col min="12291" max="12292" width="3.625" style="4" bestFit="1" customWidth="1"/>
    <col min="12293" max="12293" width="4.625" style="4" bestFit="1" customWidth="1"/>
    <col min="12294" max="12294" width="4.375" style="4" bestFit="1" customWidth="1"/>
    <col min="12295" max="12295" width="2.75" style="4" bestFit="1" customWidth="1"/>
    <col min="12296" max="12296" width="4.625" style="4" bestFit="1" customWidth="1"/>
    <col min="12297" max="12297" width="4.25" style="4" customWidth="1"/>
    <col min="12298" max="12299" width="4.625" style="4" bestFit="1" customWidth="1"/>
    <col min="12300" max="12300" width="5.5" style="4" bestFit="1" customWidth="1"/>
    <col min="12301" max="12305" width="4.625" style="4" bestFit="1" customWidth="1"/>
    <col min="12306" max="12306" width="3.625" style="4" bestFit="1" customWidth="1"/>
    <col min="12307" max="12307" width="4.625" style="4" bestFit="1" customWidth="1"/>
    <col min="12308" max="12308" width="20.875" style="4" customWidth="1"/>
    <col min="12309" max="12545" width="9" style="4"/>
    <col min="12546" max="12546" width="6" style="4" bestFit="1" customWidth="1"/>
    <col min="12547" max="12548" width="3.625" style="4" bestFit="1" customWidth="1"/>
    <col min="12549" max="12549" width="4.625" style="4" bestFit="1" customWidth="1"/>
    <col min="12550" max="12550" width="4.375" style="4" bestFit="1" customWidth="1"/>
    <col min="12551" max="12551" width="2.75" style="4" bestFit="1" customWidth="1"/>
    <col min="12552" max="12552" width="4.625" style="4" bestFit="1" customWidth="1"/>
    <col min="12553" max="12553" width="4.25" style="4" customWidth="1"/>
    <col min="12554" max="12555" width="4.625" style="4" bestFit="1" customWidth="1"/>
    <col min="12556" max="12556" width="5.5" style="4" bestFit="1" customWidth="1"/>
    <col min="12557" max="12561" width="4.625" style="4" bestFit="1" customWidth="1"/>
    <col min="12562" max="12562" width="3.625" style="4" bestFit="1" customWidth="1"/>
    <col min="12563" max="12563" width="4.625" style="4" bestFit="1" customWidth="1"/>
    <col min="12564" max="12564" width="20.875" style="4" customWidth="1"/>
    <col min="12565" max="12801" width="9" style="4"/>
    <col min="12802" max="12802" width="6" style="4" bestFit="1" customWidth="1"/>
    <col min="12803" max="12804" width="3.625" style="4" bestFit="1" customWidth="1"/>
    <col min="12805" max="12805" width="4.625" style="4" bestFit="1" customWidth="1"/>
    <col min="12806" max="12806" width="4.375" style="4" bestFit="1" customWidth="1"/>
    <col min="12807" max="12807" width="2.75" style="4" bestFit="1" customWidth="1"/>
    <col min="12808" max="12808" width="4.625" style="4" bestFit="1" customWidth="1"/>
    <col min="12809" max="12809" width="4.25" style="4" customWidth="1"/>
    <col min="12810" max="12811" width="4.625" style="4" bestFit="1" customWidth="1"/>
    <col min="12812" max="12812" width="5.5" style="4" bestFit="1" customWidth="1"/>
    <col min="12813" max="12817" width="4.625" style="4" bestFit="1" customWidth="1"/>
    <col min="12818" max="12818" width="3.625" style="4" bestFit="1" customWidth="1"/>
    <col min="12819" max="12819" width="4.625" style="4" bestFit="1" customWidth="1"/>
    <col min="12820" max="12820" width="20.875" style="4" customWidth="1"/>
    <col min="12821" max="13057" width="9" style="4"/>
    <col min="13058" max="13058" width="6" style="4" bestFit="1" customWidth="1"/>
    <col min="13059" max="13060" width="3.625" style="4" bestFit="1" customWidth="1"/>
    <col min="13061" max="13061" width="4.625" style="4" bestFit="1" customWidth="1"/>
    <col min="13062" max="13062" width="4.375" style="4" bestFit="1" customWidth="1"/>
    <col min="13063" max="13063" width="2.75" style="4" bestFit="1" customWidth="1"/>
    <col min="13064" max="13064" width="4.625" style="4" bestFit="1" customWidth="1"/>
    <col min="13065" max="13065" width="4.25" style="4" customWidth="1"/>
    <col min="13066" max="13067" width="4.625" style="4" bestFit="1" customWidth="1"/>
    <col min="13068" max="13068" width="5.5" style="4" bestFit="1" customWidth="1"/>
    <col min="13069" max="13073" width="4.625" style="4" bestFit="1" customWidth="1"/>
    <col min="13074" max="13074" width="3.625" style="4" bestFit="1" customWidth="1"/>
    <col min="13075" max="13075" width="4.625" style="4" bestFit="1" customWidth="1"/>
    <col min="13076" max="13076" width="20.875" style="4" customWidth="1"/>
    <col min="13077" max="13313" width="9" style="4"/>
    <col min="13314" max="13314" width="6" style="4" bestFit="1" customWidth="1"/>
    <col min="13315" max="13316" width="3.625" style="4" bestFit="1" customWidth="1"/>
    <col min="13317" max="13317" width="4.625" style="4" bestFit="1" customWidth="1"/>
    <col min="13318" max="13318" width="4.375" style="4" bestFit="1" customWidth="1"/>
    <col min="13319" max="13319" width="2.75" style="4" bestFit="1" customWidth="1"/>
    <col min="13320" max="13320" width="4.625" style="4" bestFit="1" customWidth="1"/>
    <col min="13321" max="13321" width="4.25" style="4" customWidth="1"/>
    <col min="13322" max="13323" width="4.625" style="4" bestFit="1" customWidth="1"/>
    <col min="13324" max="13324" width="5.5" style="4" bestFit="1" customWidth="1"/>
    <col min="13325" max="13329" width="4.625" style="4" bestFit="1" customWidth="1"/>
    <col min="13330" max="13330" width="3.625" style="4" bestFit="1" customWidth="1"/>
    <col min="13331" max="13331" width="4.625" style="4" bestFit="1" customWidth="1"/>
    <col min="13332" max="13332" width="20.875" style="4" customWidth="1"/>
    <col min="13333" max="13569" width="9" style="4"/>
    <col min="13570" max="13570" width="6" style="4" bestFit="1" customWidth="1"/>
    <col min="13571" max="13572" width="3.625" style="4" bestFit="1" customWidth="1"/>
    <col min="13573" max="13573" width="4.625" style="4" bestFit="1" customWidth="1"/>
    <col min="13574" max="13574" width="4.375" style="4" bestFit="1" customWidth="1"/>
    <col min="13575" max="13575" width="2.75" style="4" bestFit="1" customWidth="1"/>
    <col min="13576" max="13576" width="4.625" style="4" bestFit="1" customWidth="1"/>
    <col min="13577" max="13577" width="4.25" style="4" customWidth="1"/>
    <col min="13578" max="13579" width="4.625" style="4" bestFit="1" customWidth="1"/>
    <col min="13580" max="13580" width="5.5" style="4" bestFit="1" customWidth="1"/>
    <col min="13581" max="13585" width="4.625" style="4" bestFit="1" customWidth="1"/>
    <col min="13586" max="13586" width="3.625" style="4" bestFit="1" customWidth="1"/>
    <col min="13587" max="13587" width="4.625" style="4" bestFit="1" customWidth="1"/>
    <col min="13588" max="13588" width="20.875" style="4" customWidth="1"/>
    <col min="13589" max="13825" width="9" style="4"/>
    <col min="13826" max="13826" width="6" style="4" bestFit="1" customWidth="1"/>
    <col min="13827" max="13828" width="3.625" style="4" bestFit="1" customWidth="1"/>
    <col min="13829" max="13829" width="4.625" style="4" bestFit="1" customWidth="1"/>
    <col min="13830" max="13830" width="4.375" style="4" bestFit="1" customWidth="1"/>
    <col min="13831" max="13831" width="2.75" style="4" bestFit="1" customWidth="1"/>
    <col min="13832" max="13832" width="4.625" style="4" bestFit="1" customWidth="1"/>
    <col min="13833" max="13833" width="4.25" style="4" customWidth="1"/>
    <col min="13834" max="13835" width="4.625" style="4" bestFit="1" customWidth="1"/>
    <col min="13836" max="13836" width="5.5" style="4" bestFit="1" customWidth="1"/>
    <col min="13837" max="13841" width="4.625" style="4" bestFit="1" customWidth="1"/>
    <col min="13842" max="13842" width="3.625" style="4" bestFit="1" customWidth="1"/>
    <col min="13843" max="13843" width="4.625" style="4" bestFit="1" customWidth="1"/>
    <col min="13844" max="13844" width="20.875" style="4" customWidth="1"/>
    <col min="13845" max="14081" width="9" style="4"/>
    <col min="14082" max="14082" width="6" style="4" bestFit="1" customWidth="1"/>
    <col min="14083" max="14084" width="3.625" style="4" bestFit="1" customWidth="1"/>
    <col min="14085" max="14085" width="4.625" style="4" bestFit="1" customWidth="1"/>
    <col min="14086" max="14086" width="4.375" style="4" bestFit="1" customWidth="1"/>
    <col min="14087" max="14087" width="2.75" style="4" bestFit="1" customWidth="1"/>
    <col min="14088" max="14088" width="4.625" style="4" bestFit="1" customWidth="1"/>
    <col min="14089" max="14089" width="4.25" style="4" customWidth="1"/>
    <col min="14090" max="14091" width="4.625" style="4" bestFit="1" customWidth="1"/>
    <col min="14092" max="14092" width="5.5" style="4" bestFit="1" customWidth="1"/>
    <col min="14093" max="14097" width="4.625" style="4" bestFit="1" customWidth="1"/>
    <col min="14098" max="14098" width="3.625" style="4" bestFit="1" customWidth="1"/>
    <col min="14099" max="14099" width="4.625" style="4" bestFit="1" customWidth="1"/>
    <col min="14100" max="14100" width="20.875" style="4" customWidth="1"/>
    <col min="14101" max="14337" width="9" style="4"/>
    <col min="14338" max="14338" width="6" style="4" bestFit="1" customWidth="1"/>
    <col min="14339" max="14340" width="3.625" style="4" bestFit="1" customWidth="1"/>
    <col min="14341" max="14341" width="4.625" style="4" bestFit="1" customWidth="1"/>
    <col min="14342" max="14342" width="4.375" style="4" bestFit="1" customWidth="1"/>
    <col min="14343" max="14343" width="2.75" style="4" bestFit="1" customWidth="1"/>
    <col min="14344" max="14344" width="4.625" style="4" bestFit="1" customWidth="1"/>
    <col min="14345" max="14345" width="4.25" style="4" customWidth="1"/>
    <col min="14346" max="14347" width="4.625" style="4" bestFit="1" customWidth="1"/>
    <col min="14348" max="14348" width="5.5" style="4" bestFit="1" customWidth="1"/>
    <col min="14349" max="14353" width="4.625" style="4" bestFit="1" customWidth="1"/>
    <col min="14354" max="14354" width="3.625" style="4" bestFit="1" customWidth="1"/>
    <col min="14355" max="14355" width="4.625" style="4" bestFit="1" customWidth="1"/>
    <col min="14356" max="14356" width="20.875" style="4" customWidth="1"/>
    <col min="14357" max="14593" width="9" style="4"/>
    <col min="14594" max="14594" width="6" style="4" bestFit="1" customWidth="1"/>
    <col min="14595" max="14596" width="3.625" style="4" bestFit="1" customWidth="1"/>
    <col min="14597" max="14597" width="4.625" style="4" bestFit="1" customWidth="1"/>
    <col min="14598" max="14598" width="4.375" style="4" bestFit="1" customWidth="1"/>
    <col min="14599" max="14599" width="2.75" style="4" bestFit="1" customWidth="1"/>
    <col min="14600" max="14600" width="4.625" style="4" bestFit="1" customWidth="1"/>
    <col min="14601" max="14601" width="4.25" style="4" customWidth="1"/>
    <col min="14602" max="14603" width="4.625" style="4" bestFit="1" customWidth="1"/>
    <col min="14604" max="14604" width="5.5" style="4" bestFit="1" customWidth="1"/>
    <col min="14605" max="14609" width="4.625" style="4" bestFit="1" customWidth="1"/>
    <col min="14610" max="14610" width="3.625" style="4" bestFit="1" customWidth="1"/>
    <col min="14611" max="14611" width="4.625" style="4" bestFit="1" customWidth="1"/>
    <col min="14612" max="14612" width="20.875" style="4" customWidth="1"/>
    <col min="14613" max="14849" width="9" style="4"/>
    <col min="14850" max="14850" width="6" style="4" bestFit="1" customWidth="1"/>
    <col min="14851" max="14852" width="3.625" style="4" bestFit="1" customWidth="1"/>
    <col min="14853" max="14853" width="4.625" style="4" bestFit="1" customWidth="1"/>
    <col min="14854" max="14854" width="4.375" style="4" bestFit="1" customWidth="1"/>
    <col min="14855" max="14855" width="2.75" style="4" bestFit="1" customWidth="1"/>
    <col min="14856" max="14856" width="4.625" style="4" bestFit="1" customWidth="1"/>
    <col min="14857" max="14857" width="4.25" style="4" customWidth="1"/>
    <col min="14858" max="14859" width="4.625" style="4" bestFit="1" customWidth="1"/>
    <col min="14860" max="14860" width="5.5" style="4" bestFit="1" customWidth="1"/>
    <col min="14861" max="14865" width="4.625" style="4" bestFit="1" customWidth="1"/>
    <col min="14866" max="14866" width="3.625" style="4" bestFit="1" customWidth="1"/>
    <col min="14867" max="14867" width="4.625" style="4" bestFit="1" customWidth="1"/>
    <col min="14868" max="14868" width="20.875" style="4" customWidth="1"/>
    <col min="14869" max="15105" width="9" style="4"/>
    <col min="15106" max="15106" width="6" style="4" bestFit="1" customWidth="1"/>
    <col min="15107" max="15108" width="3.625" style="4" bestFit="1" customWidth="1"/>
    <col min="15109" max="15109" width="4.625" style="4" bestFit="1" customWidth="1"/>
    <col min="15110" max="15110" width="4.375" style="4" bestFit="1" customWidth="1"/>
    <col min="15111" max="15111" width="2.75" style="4" bestFit="1" customWidth="1"/>
    <col min="15112" max="15112" width="4.625" style="4" bestFit="1" customWidth="1"/>
    <col min="15113" max="15113" width="4.25" style="4" customWidth="1"/>
    <col min="15114" max="15115" width="4.625" style="4" bestFit="1" customWidth="1"/>
    <col min="15116" max="15116" width="5.5" style="4" bestFit="1" customWidth="1"/>
    <col min="15117" max="15121" width="4.625" style="4" bestFit="1" customWidth="1"/>
    <col min="15122" max="15122" width="3.625" style="4" bestFit="1" customWidth="1"/>
    <col min="15123" max="15123" width="4.625" style="4" bestFit="1" customWidth="1"/>
    <col min="15124" max="15124" width="20.875" style="4" customWidth="1"/>
    <col min="15125" max="15361" width="9" style="4"/>
    <col min="15362" max="15362" width="6" style="4" bestFit="1" customWidth="1"/>
    <col min="15363" max="15364" width="3.625" style="4" bestFit="1" customWidth="1"/>
    <col min="15365" max="15365" width="4.625" style="4" bestFit="1" customWidth="1"/>
    <col min="15366" max="15366" width="4.375" style="4" bestFit="1" customWidth="1"/>
    <col min="15367" max="15367" width="2.75" style="4" bestFit="1" customWidth="1"/>
    <col min="15368" max="15368" width="4.625" style="4" bestFit="1" customWidth="1"/>
    <col min="15369" max="15369" width="4.25" style="4" customWidth="1"/>
    <col min="15370" max="15371" width="4.625" style="4" bestFit="1" customWidth="1"/>
    <col min="15372" max="15372" width="5.5" style="4" bestFit="1" customWidth="1"/>
    <col min="15373" max="15377" width="4.625" style="4" bestFit="1" customWidth="1"/>
    <col min="15378" max="15378" width="3.625" style="4" bestFit="1" customWidth="1"/>
    <col min="15379" max="15379" width="4.625" style="4" bestFit="1" customWidth="1"/>
    <col min="15380" max="15380" width="20.875" style="4" customWidth="1"/>
    <col min="15381" max="15617" width="9" style="4"/>
    <col min="15618" max="15618" width="6" style="4" bestFit="1" customWidth="1"/>
    <col min="15619" max="15620" width="3.625" style="4" bestFit="1" customWidth="1"/>
    <col min="15621" max="15621" width="4.625" style="4" bestFit="1" customWidth="1"/>
    <col min="15622" max="15622" width="4.375" style="4" bestFit="1" customWidth="1"/>
    <col min="15623" max="15623" width="2.75" style="4" bestFit="1" customWidth="1"/>
    <col min="15624" max="15624" width="4.625" style="4" bestFit="1" customWidth="1"/>
    <col min="15625" max="15625" width="4.25" style="4" customWidth="1"/>
    <col min="15626" max="15627" width="4.625" style="4" bestFit="1" customWidth="1"/>
    <col min="15628" max="15628" width="5.5" style="4" bestFit="1" customWidth="1"/>
    <col min="15629" max="15633" width="4.625" style="4" bestFit="1" customWidth="1"/>
    <col min="15634" max="15634" width="3.625" style="4" bestFit="1" customWidth="1"/>
    <col min="15635" max="15635" width="4.625" style="4" bestFit="1" customWidth="1"/>
    <col min="15636" max="15636" width="20.875" style="4" customWidth="1"/>
    <col min="15637" max="15873" width="9" style="4"/>
    <col min="15874" max="15874" width="6" style="4" bestFit="1" customWidth="1"/>
    <col min="15875" max="15876" width="3.625" style="4" bestFit="1" customWidth="1"/>
    <col min="15877" max="15877" width="4.625" style="4" bestFit="1" customWidth="1"/>
    <col min="15878" max="15878" width="4.375" style="4" bestFit="1" customWidth="1"/>
    <col min="15879" max="15879" width="2.75" style="4" bestFit="1" customWidth="1"/>
    <col min="15880" max="15880" width="4.625" style="4" bestFit="1" customWidth="1"/>
    <col min="15881" max="15881" width="4.25" style="4" customWidth="1"/>
    <col min="15882" max="15883" width="4.625" style="4" bestFit="1" customWidth="1"/>
    <col min="15884" max="15884" width="5.5" style="4" bestFit="1" customWidth="1"/>
    <col min="15885" max="15889" width="4.625" style="4" bestFit="1" customWidth="1"/>
    <col min="15890" max="15890" width="3.625" style="4" bestFit="1" customWidth="1"/>
    <col min="15891" max="15891" width="4.625" style="4" bestFit="1" customWidth="1"/>
    <col min="15892" max="15892" width="20.875" style="4" customWidth="1"/>
    <col min="15893" max="16129" width="9" style="4"/>
    <col min="16130" max="16130" width="6" style="4" bestFit="1" customWidth="1"/>
    <col min="16131" max="16132" width="3.625" style="4" bestFit="1" customWidth="1"/>
    <col min="16133" max="16133" width="4.625" style="4" bestFit="1" customWidth="1"/>
    <col min="16134" max="16134" width="4.375" style="4" bestFit="1" customWidth="1"/>
    <col min="16135" max="16135" width="2.75" style="4" bestFit="1" customWidth="1"/>
    <col min="16136" max="16136" width="4.625" style="4" bestFit="1" customWidth="1"/>
    <col min="16137" max="16137" width="4.25" style="4" customWidth="1"/>
    <col min="16138" max="16139" width="4.625" style="4" bestFit="1" customWidth="1"/>
    <col min="16140" max="16140" width="5.5" style="4" bestFit="1" customWidth="1"/>
    <col min="16141" max="16145" width="4.625" style="4" bestFit="1" customWidth="1"/>
    <col min="16146" max="16146" width="3.625" style="4" bestFit="1" customWidth="1"/>
    <col min="16147" max="16147" width="4.625" style="4" bestFit="1" customWidth="1"/>
    <col min="16148" max="16148" width="20.875" style="4" customWidth="1"/>
    <col min="16149" max="16384" width="9" style="4"/>
  </cols>
  <sheetData>
    <row r="1" spans="1:23" ht="15.75">
      <c r="B1" s="2" t="s">
        <v>12</v>
      </c>
      <c r="C1" s="89" t="s">
        <v>1</v>
      </c>
      <c r="D1" s="2" t="s">
        <v>2</v>
      </c>
      <c r="E1" s="3" t="s">
        <v>3</v>
      </c>
      <c r="F1" s="3" t="s">
        <v>4</v>
      </c>
      <c r="G1" s="2" t="s">
        <v>5</v>
      </c>
      <c r="H1" s="3" t="s">
        <v>6</v>
      </c>
      <c r="I1" s="2" t="s">
        <v>7</v>
      </c>
      <c r="J1" s="3" t="s">
        <v>8</v>
      </c>
      <c r="K1" s="2" t="s">
        <v>9</v>
      </c>
      <c r="L1" s="3" t="s">
        <v>10</v>
      </c>
      <c r="M1" s="2" t="s">
        <v>11</v>
      </c>
      <c r="N1" s="2" t="s">
        <v>13</v>
      </c>
      <c r="O1" s="3" t="s">
        <v>14</v>
      </c>
      <c r="P1" s="3" t="s">
        <v>15</v>
      </c>
      <c r="Q1" s="3" t="s">
        <v>16</v>
      </c>
      <c r="R1" s="3" t="s">
        <v>17</v>
      </c>
      <c r="S1" s="3" t="s">
        <v>18</v>
      </c>
    </row>
    <row r="2" spans="1:23" ht="25.5">
      <c r="B2" s="5" t="s">
        <v>23</v>
      </c>
      <c r="C2" s="90"/>
      <c r="D2" s="5" t="s">
        <v>19</v>
      </c>
      <c r="E2" s="6" t="s">
        <v>19</v>
      </c>
      <c r="F2" s="3" t="s">
        <v>19</v>
      </c>
      <c r="G2" s="5" t="s">
        <v>19</v>
      </c>
      <c r="H2" s="6" t="s">
        <v>19</v>
      </c>
      <c r="I2" s="5" t="s">
        <v>19</v>
      </c>
      <c r="J2" s="6" t="s">
        <v>19</v>
      </c>
      <c r="K2" s="5" t="s">
        <v>20</v>
      </c>
      <c r="L2" s="6" t="s">
        <v>21</v>
      </c>
      <c r="M2" s="5" t="s">
        <v>22</v>
      </c>
      <c r="N2" s="5" t="s">
        <v>24</v>
      </c>
      <c r="O2" s="6" t="s">
        <v>22</v>
      </c>
      <c r="P2" s="6" t="s">
        <v>23</v>
      </c>
      <c r="Q2" s="6" t="s">
        <v>24</v>
      </c>
      <c r="R2" s="6" t="s">
        <v>19</v>
      </c>
      <c r="S2" s="6" t="s">
        <v>19</v>
      </c>
      <c r="U2" s="4" t="s">
        <v>90</v>
      </c>
      <c r="V2" s="4" t="s">
        <v>89</v>
      </c>
      <c r="W2" s="4" t="s">
        <v>108</v>
      </c>
    </row>
    <row r="3" spans="1:23">
      <c r="A3" s="4">
        <v>1</v>
      </c>
      <c r="B3" s="9">
        <v>40</v>
      </c>
      <c r="C3" s="9">
        <v>80</v>
      </c>
      <c r="D3" s="9">
        <v>80</v>
      </c>
      <c r="E3" s="9">
        <v>46</v>
      </c>
      <c r="F3" s="9">
        <v>3.8</v>
      </c>
      <c r="G3" s="9">
        <v>5.2</v>
      </c>
      <c r="H3" s="9">
        <v>5</v>
      </c>
      <c r="I3" s="9">
        <v>10.199999999999999</v>
      </c>
      <c r="J3" s="9">
        <v>59</v>
      </c>
      <c r="K3" s="9">
        <v>15.28</v>
      </c>
      <c r="L3" s="9">
        <v>6</v>
      </c>
      <c r="M3" s="9">
        <v>160.19999999999999</v>
      </c>
      <c r="N3" s="9">
        <v>3.24</v>
      </c>
      <c r="O3" s="9">
        <v>8.49</v>
      </c>
      <c r="P3" s="9">
        <v>3.69</v>
      </c>
      <c r="Q3" s="9">
        <v>1.05</v>
      </c>
      <c r="R3" s="9">
        <v>63</v>
      </c>
      <c r="S3" s="9">
        <v>12.2</v>
      </c>
      <c r="U3" s="10" t="str">
        <f>IF(B3&gt;'BEAM-Design'!$B$12,'2IPE '!A3,"")</f>
        <v/>
      </c>
      <c r="V3" s="4" t="str">
        <f>IF(K3&gt;'Column-Design'!$A$11,'2IPE '!A3,"")</f>
        <v/>
      </c>
      <c r="W3" s="4" t="str">
        <f>IF(K3&gt;'Column-Design'!$A$13,'2IPE '!A3,"")</f>
        <v/>
      </c>
    </row>
    <row r="4" spans="1:23">
      <c r="A4" s="4">
        <v>2</v>
      </c>
      <c r="B4" s="9">
        <v>68.400000000000006</v>
      </c>
      <c r="C4" s="9">
        <v>100</v>
      </c>
      <c r="D4" s="9">
        <v>100</v>
      </c>
      <c r="E4" s="9">
        <v>55</v>
      </c>
      <c r="F4" s="9">
        <v>4.0999999999999996</v>
      </c>
      <c r="G4" s="9">
        <v>5.7</v>
      </c>
      <c r="H4" s="9">
        <v>7</v>
      </c>
      <c r="I4" s="9">
        <v>12.7</v>
      </c>
      <c r="J4" s="9">
        <v>74</v>
      </c>
      <c r="K4" s="9">
        <v>20.6</v>
      </c>
      <c r="L4" s="9">
        <v>8.1</v>
      </c>
      <c r="M4" s="9">
        <v>342</v>
      </c>
      <c r="N4" s="9">
        <v>4.07</v>
      </c>
      <c r="O4" s="9">
        <v>15.9</v>
      </c>
      <c r="P4" s="9">
        <v>5.79</v>
      </c>
      <c r="Q4" s="9">
        <v>1.24</v>
      </c>
      <c r="R4" s="9">
        <v>79</v>
      </c>
      <c r="S4" s="9">
        <v>14.6</v>
      </c>
      <c r="U4" s="10" t="str">
        <f>IF(B4&gt;'BEAM-Design'!$B$12,'2IPE '!A4,"")</f>
        <v/>
      </c>
      <c r="V4" s="4" t="str">
        <f>IF(K4&gt;'Column-Design'!$A$11,'2IPE '!A4,"")</f>
        <v/>
      </c>
      <c r="W4" s="4" t="str">
        <f>IF(K4&gt;'Column-Design'!$A$13,'2IPE '!A4,"")</f>
        <v/>
      </c>
    </row>
    <row r="5" spans="1:23">
      <c r="A5" s="4">
        <v>3</v>
      </c>
      <c r="B5" s="9">
        <v>106</v>
      </c>
      <c r="C5" s="9">
        <v>120</v>
      </c>
      <c r="D5" s="9">
        <v>120</v>
      </c>
      <c r="E5" s="9">
        <v>64</v>
      </c>
      <c r="F5" s="9">
        <v>4.4000000000000004</v>
      </c>
      <c r="G5" s="9">
        <v>6.3</v>
      </c>
      <c r="H5" s="9">
        <v>7</v>
      </c>
      <c r="I5" s="9">
        <v>13.3</v>
      </c>
      <c r="J5" s="9">
        <v>93</v>
      </c>
      <c r="K5" s="9">
        <v>26.4</v>
      </c>
      <c r="L5" s="9">
        <v>10.4</v>
      </c>
      <c r="M5" s="9">
        <v>636</v>
      </c>
      <c r="N5" s="9">
        <v>4.9000000000000004</v>
      </c>
      <c r="O5" s="9">
        <v>27.7</v>
      </c>
      <c r="P5" s="9">
        <v>8.65</v>
      </c>
      <c r="Q5" s="9">
        <v>1.45</v>
      </c>
      <c r="R5" s="9">
        <v>96</v>
      </c>
      <c r="S5" s="9">
        <v>16.899999999999999</v>
      </c>
      <c r="U5" s="10" t="str">
        <f>IF(B5&gt;'BEAM-Design'!$B$12,'2IPE '!A5,"")</f>
        <v/>
      </c>
      <c r="V5" s="4" t="str">
        <f>IF(K5&gt;'Column-Design'!$A$11,'2IPE '!A5,"")</f>
        <v/>
      </c>
      <c r="W5" s="4" t="str">
        <f>IF(K5&gt;'Column-Design'!$A$13,'2IPE '!A5,"")</f>
        <v/>
      </c>
    </row>
    <row r="6" spans="1:23">
      <c r="A6" s="4">
        <v>4</v>
      </c>
      <c r="B6" s="9">
        <v>154.6</v>
      </c>
      <c r="C6" s="9">
        <v>140</v>
      </c>
      <c r="D6" s="9">
        <v>140</v>
      </c>
      <c r="E6" s="9">
        <v>73</v>
      </c>
      <c r="F6" s="9">
        <v>4.7</v>
      </c>
      <c r="G6" s="9">
        <v>6.9</v>
      </c>
      <c r="H6" s="9">
        <v>7</v>
      </c>
      <c r="I6" s="9">
        <v>13.9</v>
      </c>
      <c r="J6" s="9">
        <v>112</v>
      </c>
      <c r="K6" s="9">
        <v>32.799999999999997</v>
      </c>
      <c r="L6" s="9">
        <v>12.9</v>
      </c>
      <c r="M6" s="9">
        <v>1082</v>
      </c>
      <c r="N6" s="9">
        <v>5.74</v>
      </c>
      <c r="O6" s="9">
        <v>44.9</v>
      </c>
      <c r="P6" s="9">
        <v>12.3</v>
      </c>
      <c r="Q6" s="9">
        <v>1.65</v>
      </c>
      <c r="R6" s="9">
        <v>112</v>
      </c>
      <c r="S6" s="9">
        <v>19.3</v>
      </c>
      <c r="U6" s="10" t="str">
        <f>IF(B6&gt;'BEAM-Design'!$B$12,'2IPE '!A6,"")</f>
        <v/>
      </c>
      <c r="V6" s="4" t="str">
        <f>IF(K6&gt;'Column-Design'!$A$11,'2IPE '!A6,"")</f>
        <v/>
      </c>
      <c r="W6" s="4" t="str">
        <f>IF(K6&gt;'Column-Design'!$A$13,'2IPE '!A6,"")</f>
        <v/>
      </c>
    </row>
    <row r="7" spans="1:23">
      <c r="A7" s="4">
        <v>5</v>
      </c>
      <c r="B7" s="9">
        <v>218</v>
      </c>
      <c r="C7" s="9">
        <v>160</v>
      </c>
      <c r="D7" s="9">
        <v>160</v>
      </c>
      <c r="E7" s="9">
        <v>82</v>
      </c>
      <c r="F7" s="9">
        <v>5</v>
      </c>
      <c r="G7" s="9">
        <v>7.4</v>
      </c>
      <c r="H7" s="9">
        <v>9</v>
      </c>
      <c r="I7" s="9">
        <v>16.399999999999999</v>
      </c>
      <c r="J7" s="9">
        <v>127</v>
      </c>
      <c r="K7" s="9">
        <v>40.200000000000003</v>
      </c>
      <c r="L7" s="9">
        <v>15.8</v>
      </c>
      <c r="M7" s="9">
        <v>1738</v>
      </c>
      <c r="N7" s="9">
        <v>6.58</v>
      </c>
      <c r="O7" s="9">
        <v>68.3</v>
      </c>
      <c r="P7" s="9">
        <v>16.7</v>
      </c>
      <c r="Q7" s="9">
        <v>1.84</v>
      </c>
      <c r="R7" s="9">
        <v>129</v>
      </c>
      <c r="S7" s="9">
        <v>21.7</v>
      </c>
      <c r="U7" s="10" t="str">
        <f>IF(B7&gt;'BEAM-Design'!$B$12,'2IPE '!A7,"")</f>
        <v/>
      </c>
      <c r="V7" s="4" t="str">
        <f>IF(K7&gt;'Column-Design'!$A$11,'2IPE '!A7,"")</f>
        <v/>
      </c>
      <c r="W7" s="4">
        <f>IF(K7&gt;'Column-Design'!$A$13,'2IPE '!A7,"")</f>
        <v>5</v>
      </c>
    </row>
    <row r="8" spans="1:23">
      <c r="A8" s="4">
        <v>6</v>
      </c>
      <c r="B8" s="9">
        <v>292</v>
      </c>
      <c r="C8" s="9">
        <v>180</v>
      </c>
      <c r="D8" s="9">
        <v>180</v>
      </c>
      <c r="E8" s="9">
        <v>91</v>
      </c>
      <c r="F8" s="9">
        <v>5.3</v>
      </c>
      <c r="G8" s="9">
        <v>8</v>
      </c>
      <c r="H8" s="9">
        <v>9</v>
      </c>
      <c r="I8" s="9">
        <v>17</v>
      </c>
      <c r="J8" s="9">
        <v>146</v>
      </c>
      <c r="K8" s="9">
        <v>47.8</v>
      </c>
      <c r="L8" s="9">
        <v>18.8</v>
      </c>
      <c r="M8" s="9">
        <v>2640</v>
      </c>
      <c r="N8" s="9">
        <v>7.42</v>
      </c>
      <c r="O8" s="9">
        <v>101</v>
      </c>
      <c r="P8" s="9">
        <v>22.2</v>
      </c>
      <c r="Q8" s="9">
        <v>2.06</v>
      </c>
      <c r="R8" s="9">
        <v>145</v>
      </c>
      <c r="S8" s="9">
        <v>24</v>
      </c>
      <c r="U8" s="10" t="str">
        <f>IF(B8&gt;'BEAM-Design'!$B$12,'2IPE '!A8,"")</f>
        <v/>
      </c>
      <c r="V8" s="4" t="str">
        <f>IF(K8&gt;'Column-Design'!$A$11,'2IPE '!A8,"")</f>
        <v/>
      </c>
      <c r="W8" s="4">
        <f>IF(K8&gt;'Column-Design'!$A$13,'2IPE '!A8,"")</f>
        <v>6</v>
      </c>
    </row>
    <row r="9" spans="1:23">
      <c r="A9" s="4">
        <v>7</v>
      </c>
      <c r="B9" s="9">
        <v>388</v>
      </c>
      <c r="C9" s="9">
        <v>200</v>
      </c>
      <c r="D9" s="9">
        <v>200</v>
      </c>
      <c r="E9" s="9">
        <v>100</v>
      </c>
      <c r="F9" s="9">
        <v>5.6</v>
      </c>
      <c r="G9" s="9">
        <v>8.5</v>
      </c>
      <c r="H9" s="9">
        <v>12</v>
      </c>
      <c r="I9" s="9">
        <v>20.5</v>
      </c>
      <c r="J9" s="9">
        <v>159</v>
      </c>
      <c r="K9" s="9">
        <v>57</v>
      </c>
      <c r="L9" s="9">
        <v>22.4</v>
      </c>
      <c r="M9" s="9">
        <v>3880</v>
      </c>
      <c r="N9" s="9">
        <v>8.26</v>
      </c>
      <c r="O9" s="9">
        <v>142</v>
      </c>
      <c r="P9" s="9">
        <v>28.5</v>
      </c>
      <c r="Q9" s="9">
        <v>2.2400000000000002</v>
      </c>
      <c r="R9" s="9">
        <v>162</v>
      </c>
      <c r="S9" s="9">
        <v>26.4</v>
      </c>
      <c r="U9" s="10" t="str">
        <f>IF(B9&gt;'BEAM-Design'!$B$12,'2IPE '!A9,"")</f>
        <v/>
      </c>
      <c r="V9" s="4">
        <f>IF(K9&gt;'Column-Design'!$A$11,'2IPE '!A9,"")</f>
        <v>7</v>
      </c>
      <c r="W9" s="4">
        <f>IF(K9&gt;'Column-Design'!$A$13,'2IPE '!A9,"")</f>
        <v>7</v>
      </c>
    </row>
    <row r="10" spans="1:23">
      <c r="A10" s="4">
        <v>8</v>
      </c>
      <c r="B10" s="9">
        <v>504</v>
      </c>
      <c r="C10" s="9">
        <v>220</v>
      </c>
      <c r="D10" s="9">
        <v>220</v>
      </c>
      <c r="E10" s="9">
        <v>110</v>
      </c>
      <c r="F10" s="9">
        <v>5.9</v>
      </c>
      <c r="G10" s="9">
        <v>9.1999999999999993</v>
      </c>
      <c r="H10" s="9">
        <v>12</v>
      </c>
      <c r="I10" s="9">
        <v>21.2</v>
      </c>
      <c r="J10" s="9">
        <v>177</v>
      </c>
      <c r="K10" s="9">
        <v>66.8</v>
      </c>
      <c r="L10" s="9">
        <v>26.2</v>
      </c>
      <c r="M10" s="9">
        <v>5540</v>
      </c>
      <c r="N10" s="9">
        <v>9.11</v>
      </c>
      <c r="O10" s="9">
        <v>205</v>
      </c>
      <c r="P10" s="9">
        <v>37.299999999999997</v>
      </c>
      <c r="Q10" s="9">
        <v>2.48</v>
      </c>
      <c r="R10" s="9">
        <v>179</v>
      </c>
      <c r="S10" s="9">
        <v>29.1</v>
      </c>
      <c r="U10" s="10" t="str">
        <f>IF(B10&gt;'BEAM-Design'!$B$12,'2IPE '!A10,"")</f>
        <v/>
      </c>
      <c r="V10" s="4">
        <f>IF(K10&gt;'Column-Design'!$A$11,'2IPE '!A10,"")</f>
        <v>8</v>
      </c>
      <c r="W10" s="4">
        <f>IF(K10&gt;'Column-Design'!$A$13,'2IPE '!A10,"")</f>
        <v>8</v>
      </c>
    </row>
    <row r="11" spans="1:23">
      <c r="A11" s="4">
        <v>9</v>
      </c>
      <c r="B11" s="9">
        <v>648</v>
      </c>
      <c r="C11" s="9">
        <v>240</v>
      </c>
      <c r="D11" s="9">
        <v>240</v>
      </c>
      <c r="E11" s="9">
        <v>120</v>
      </c>
      <c r="F11" s="9">
        <v>6.2</v>
      </c>
      <c r="G11" s="9">
        <v>9.8000000000000007</v>
      </c>
      <c r="H11" s="9">
        <v>15</v>
      </c>
      <c r="I11" s="9">
        <v>24.8</v>
      </c>
      <c r="J11" s="9">
        <v>190</v>
      </c>
      <c r="K11" s="9">
        <v>78.2</v>
      </c>
      <c r="L11" s="9">
        <v>30.7</v>
      </c>
      <c r="M11" s="9">
        <v>7780</v>
      </c>
      <c r="N11" s="9">
        <v>9.9700000000000006</v>
      </c>
      <c r="O11" s="9">
        <v>284</v>
      </c>
      <c r="P11" s="9">
        <v>47.3</v>
      </c>
      <c r="Q11" s="9">
        <v>2.6</v>
      </c>
      <c r="R11" s="9">
        <v>196</v>
      </c>
      <c r="S11" s="9">
        <v>31.8</v>
      </c>
      <c r="U11" s="10" t="str">
        <f>IF(B11&gt;'BEAM-Design'!$B$12,'2IPE '!A11,"")</f>
        <v/>
      </c>
      <c r="V11" s="4">
        <f>IF(K11&gt;'Column-Design'!$A$11,'2IPE '!A11,"")</f>
        <v>9</v>
      </c>
      <c r="W11" s="4">
        <f>IF(K11&gt;'Column-Design'!$A$13,'2IPE '!A11,"")</f>
        <v>9</v>
      </c>
    </row>
    <row r="12" spans="1:23">
      <c r="A12" s="4">
        <v>10</v>
      </c>
      <c r="B12" s="9">
        <v>858</v>
      </c>
      <c r="C12" s="9">
        <v>270</v>
      </c>
      <c r="D12" s="9">
        <v>270</v>
      </c>
      <c r="E12" s="9">
        <v>135</v>
      </c>
      <c r="F12" s="9">
        <v>6.6</v>
      </c>
      <c r="G12" s="9">
        <v>10.199999999999999</v>
      </c>
      <c r="H12" s="9">
        <v>15</v>
      </c>
      <c r="I12" s="9">
        <v>25.2</v>
      </c>
      <c r="J12" s="9">
        <v>219</v>
      </c>
      <c r="K12" s="9">
        <v>91.8</v>
      </c>
      <c r="L12" s="9">
        <v>36.1</v>
      </c>
      <c r="M12" s="9">
        <v>11580</v>
      </c>
      <c r="N12" s="9">
        <v>11.2</v>
      </c>
      <c r="O12" s="9">
        <v>420</v>
      </c>
      <c r="P12" s="9">
        <v>62.2</v>
      </c>
      <c r="Q12" s="9">
        <v>3.02</v>
      </c>
      <c r="R12" s="9">
        <v>220</v>
      </c>
      <c r="S12" s="9">
        <v>35.6</v>
      </c>
      <c r="U12" s="10">
        <f>IF(B12&gt;'BEAM-Design'!$B$12,'2IPE '!A12,"")</f>
        <v>10</v>
      </c>
      <c r="V12" s="4">
        <f>IF(K12&gt;'Column-Design'!$A$11,'2IPE '!A12,"")</f>
        <v>10</v>
      </c>
      <c r="W12" s="4">
        <f>IF(K12&gt;'Column-Design'!$A$13,'2IPE '!A12,"")</f>
        <v>10</v>
      </c>
    </row>
    <row r="13" spans="1:23">
      <c r="A13" s="4">
        <v>11</v>
      </c>
      <c r="B13" s="9">
        <v>1114</v>
      </c>
      <c r="C13" s="9">
        <v>300</v>
      </c>
      <c r="D13" s="9">
        <v>300</v>
      </c>
      <c r="E13" s="9">
        <v>150</v>
      </c>
      <c r="F13" s="9">
        <v>7.1</v>
      </c>
      <c r="G13" s="9">
        <v>10.7</v>
      </c>
      <c r="H13" s="9">
        <v>15</v>
      </c>
      <c r="I13" s="9">
        <v>25.7</v>
      </c>
      <c r="J13" s="9">
        <v>248</v>
      </c>
      <c r="K13" s="9">
        <v>107.6</v>
      </c>
      <c r="L13" s="9">
        <v>42.2</v>
      </c>
      <c r="M13" s="9">
        <v>16720</v>
      </c>
      <c r="N13" s="9">
        <v>12.5</v>
      </c>
      <c r="O13" s="9">
        <v>604</v>
      </c>
      <c r="P13" s="9">
        <v>80.5</v>
      </c>
      <c r="Q13" s="9">
        <v>3.35</v>
      </c>
      <c r="R13" s="9">
        <v>245</v>
      </c>
      <c r="S13" s="9">
        <v>39.5</v>
      </c>
      <c r="U13" s="10">
        <f>IF(B13&gt;'BEAM-Design'!$B$12,'2IPE '!A13,"")</f>
        <v>11</v>
      </c>
      <c r="V13" s="4">
        <f>IF(K13&gt;'Column-Design'!$A$11,'2IPE '!A13,"")</f>
        <v>11</v>
      </c>
      <c r="W13" s="4">
        <f>IF(K13&gt;'Column-Design'!$A$13,'2IPE '!A13,"")</f>
        <v>11</v>
      </c>
    </row>
    <row r="14" spans="1:23">
      <c r="A14" s="4">
        <v>12</v>
      </c>
      <c r="B14" s="9">
        <v>1426</v>
      </c>
      <c r="C14" s="9">
        <v>330</v>
      </c>
      <c r="D14" s="9">
        <v>330</v>
      </c>
      <c r="E14" s="9">
        <v>160</v>
      </c>
      <c r="F14" s="9">
        <v>7.5</v>
      </c>
      <c r="G14" s="9">
        <v>11.5</v>
      </c>
      <c r="H14" s="9">
        <v>18</v>
      </c>
      <c r="I14" s="9">
        <v>29.5</v>
      </c>
      <c r="J14" s="9">
        <v>271</v>
      </c>
      <c r="K14" s="9">
        <v>125.2</v>
      </c>
      <c r="L14" s="9">
        <v>49.1</v>
      </c>
      <c r="M14" s="9">
        <v>23540</v>
      </c>
      <c r="N14" s="9">
        <v>13.7</v>
      </c>
      <c r="O14" s="9">
        <v>788</v>
      </c>
      <c r="P14" s="9">
        <v>98.5</v>
      </c>
      <c r="Q14" s="9">
        <v>3.55</v>
      </c>
      <c r="R14" s="9">
        <v>270</v>
      </c>
      <c r="S14" s="9">
        <v>42.1</v>
      </c>
      <c r="U14" s="10">
        <f>IF(B14&gt;'BEAM-Design'!$B$12,'2IPE '!A14,"")</f>
        <v>12</v>
      </c>
      <c r="V14" s="4">
        <f>IF(K14&gt;'Column-Design'!$A$11,'2IPE '!A14,"")</f>
        <v>12</v>
      </c>
      <c r="W14" s="4">
        <f>IF(K14&gt;'Column-Design'!$A$13,'2IPE '!A14,"")</f>
        <v>12</v>
      </c>
    </row>
    <row r="15" spans="1:23">
      <c r="A15" s="4">
        <v>13</v>
      </c>
      <c r="B15" s="9">
        <v>1808</v>
      </c>
      <c r="C15" s="9">
        <v>360</v>
      </c>
      <c r="D15" s="9">
        <v>360</v>
      </c>
      <c r="E15" s="9">
        <v>170</v>
      </c>
      <c r="F15" s="9">
        <v>8</v>
      </c>
      <c r="G15" s="9">
        <v>12.7</v>
      </c>
      <c r="H15" s="9">
        <v>18</v>
      </c>
      <c r="I15" s="9">
        <v>30.7</v>
      </c>
      <c r="J15" s="9">
        <v>298</v>
      </c>
      <c r="K15" s="9">
        <v>145.4</v>
      </c>
      <c r="L15" s="9">
        <v>57.1</v>
      </c>
      <c r="M15" s="9">
        <v>32540</v>
      </c>
      <c r="N15" s="9">
        <v>15</v>
      </c>
      <c r="O15" s="9">
        <v>1040</v>
      </c>
      <c r="P15" s="9">
        <v>123</v>
      </c>
      <c r="Q15" s="9">
        <v>3.79</v>
      </c>
      <c r="R15" s="9">
        <v>294</v>
      </c>
      <c r="S15" s="9">
        <v>44.7</v>
      </c>
      <c r="U15" s="10">
        <f>IF(B15&gt;'BEAM-Design'!$B$12,'2IPE '!A15,"")</f>
        <v>13</v>
      </c>
      <c r="V15" s="4">
        <f>IF(K15&gt;'Column-Design'!$A$11,'2IPE '!A15,"")</f>
        <v>13</v>
      </c>
      <c r="W15" s="4">
        <f>IF(K15&gt;'Column-Design'!$A$13,'2IPE '!A15,"")</f>
        <v>13</v>
      </c>
    </row>
    <row r="16" spans="1:23">
      <c r="A16" s="4">
        <v>14</v>
      </c>
      <c r="B16" s="9">
        <v>2320</v>
      </c>
      <c r="C16" s="9">
        <v>400</v>
      </c>
      <c r="D16" s="9">
        <v>400</v>
      </c>
      <c r="E16" s="9">
        <v>180</v>
      </c>
      <c r="F16" s="9">
        <v>8.6</v>
      </c>
      <c r="G16" s="9">
        <v>13.5</v>
      </c>
      <c r="H16" s="9">
        <v>21</v>
      </c>
      <c r="I16" s="9">
        <v>34.5</v>
      </c>
      <c r="J16" s="9">
        <v>331</v>
      </c>
      <c r="K16" s="9">
        <v>169</v>
      </c>
      <c r="L16" s="9">
        <v>66.3</v>
      </c>
      <c r="M16" s="9">
        <v>46260</v>
      </c>
      <c r="N16" s="9">
        <v>16.5</v>
      </c>
      <c r="O16" s="9">
        <v>1320</v>
      </c>
      <c r="P16" s="9">
        <v>146</v>
      </c>
      <c r="Q16" s="9">
        <v>3.95</v>
      </c>
      <c r="R16" s="9">
        <v>326</v>
      </c>
      <c r="S16" s="9">
        <v>47.1</v>
      </c>
      <c r="U16" s="10">
        <f>IF(B16&gt;'BEAM-Design'!$B$12,'2IPE '!A16,"")</f>
        <v>14</v>
      </c>
      <c r="V16" s="4">
        <f>IF(K16&gt;'Column-Design'!$A$11,'2IPE '!A16,"")</f>
        <v>14</v>
      </c>
      <c r="W16" s="4">
        <f>IF(K16&gt;'Column-Design'!$A$13,'2IPE '!A16,"")</f>
        <v>14</v>
      </c>
    </row>
    <row r="17" spans="1:23">
      <c r="A17" s="4">
        <v>15</v>
      </c>
      <c r="B17" s="9">
        <v>3000</v>
      </c>
      <c r="C17" s="9">
        <v>450</v>
      </c>
      <c r="D17" s="9">
        <v>450</v>
      </c>
      <c r="E17" s="9">
        <v>190</v>
      </c>
      <c r="F17" s="9">
        <v>9.4</v>
      </c>
      <c r="G17" s="9">
        <v>14.6</v>
      </c>
      <c r="H17" s="9">
        <v>21</v>
      </c>
      <c r="I17" s="9">
        <v>35.6</v>
      </c>
      <c r="J17" s="9">
        <v>378</v>
      </c>
      <c r="K17" s="9">
        <v>197.6</v>
      </c>
      <c r="L17" s="9">
        <v>77.599999999999994</v>
      </c>
      <c r="M17" s="9">
        <v>67480</v>
      </c>
      <c r="N17" s="9">
        <v>18.5</v>
      </c>
      <c r="O17" s="9">
        <v>1680</v>
      </c>
      <c r="P17" s="9">
        <v>176</v>
      </c>
      <c r="Q17" s="9">
        <v>4.12</v>
      </c>
      <c r="R17" s="9">
        <v>365</v>
      </c>
      <c r="S17" s="9">
        <v>49.4</v>
      </c>
      <c r="U17" s="10">
        <f>IF(B17&gt;'BEAM-Design'!$B$12,'2IPE '!A17,"")</f>
        <v>15</v>
      </c>
      <c r="V17" s="4">
        <f>IF(K17&gt;'Column-Design'!$A$11,'2IPE '!A17,"")</f>
        <v>15</v>
      </c>
      <c r="W17" s="4">
        <f>IF(K17&gt;'Column-Design'!$A$13,'2IPE '!A17,"")</f>
        <v>15</v>
      </c>
    </row>
    <row r="18" spans="1:23">
      <c r="A18" s="4">
        <v>16</v>
      </c>
      <c r="B18" s="9">
        <v>3860</v>
      </c>
      <c r="C18" s="9">
        <v>500</v>
      </c>
      <c r="D18" s="9">
        <v>500</v>
      </c>
      <c r="E18" s="9">
        <v>200</v>
      </c>
      <c r="F18" s="9">
        <v>10.199999999999999</v>
      </c>
      <c r="G18" s="9">
        <v>16</v>
      </c>
      <c r="H18" s="9">
        <v>21</v>
      </c>
      <c r="I18" s="9">
        <v>37</v>
      </c>
      <c r="J18" s="9">
        <v>426</v>
      </c>
      <c r="K18" s="9">
        <v>232</v>
      </c>
      <c r="L18" s="9">
        <v>90.7</v>
      </c>
      <c r="M18" s="9">
        <v>96400</v>
      </c>
      <c r="N18" s="9">
        <v>20.399999999999999</v>
      </c>
      <c r="O18" s="9">
        <v>2140</v>
      </c>
      <c r="P18" s="9">
        <v>214</v>
      </c>
      <c r="Q18" s="9">
        <v>4.3099999999999996</v>
      </c>
      <c r="R18" s="9">
        <v>404</v>
      </c>
      <c r="S18" s="9">
        <v>51.8</v>
      </c>
      <c r="U18" s="10">
        <f>IF(B18&gt;'BEAM-Design'!$B$12,'2IPE '!A18,"")</f>
        <v>16</v>
      </c>
      <c r="V18" s="4">
        <f>IF(K18&gt;'Column-Design'!$A$11,'2IPE '!A18,"")</f>
        <v>16</v>
      </c>
      <c r="W18" s="4">
        <f>IF(K18&gt;'Column-Design'!$A$13,'2IPE '!A18,"")</f>
        <v>16</v>
      </c>
    </row>
    <row r="19" spans="1:23">
      <c r="A19" s="4">
        <v>17</v>
      </c>
      <c r="B19" s="9">
        <v>4880</v>
      </c>
      <c r="C19" s="9">
        <v>550</v>
      </c>
      <c r="D19" s="9">
        <v>550</v>
      </c>
      <c r="E19" s="9">
        <v>210</v>
      </c>
      <c r="F19" s="9">
        <v>11.1</v>
      </c>
      <c r="G19" s="9">
        <v>17.2</v>
      </c>
      <c r="H19" s="9">
        <v>24</v>
      </c>
      <c r="I19" s="9">
        <v>41.2</v>
      </c>
      <c r="J19" s="9">
        <v>467</v>
      </c>
      <c r="K19" s="9">
        <v>268</v>
      </c>
      <c r="L19" s="9">
        <v>106</v>
      </c>
      <c r="M19" s="9">
        <v>134240</v>
      </c>
      <c r="N19" s="9">
        <v>22.3</v>
      </c>
      <c r="O19" s="9">
        <v>2670</v>
      </c>
      <c r="P19" s="9">
        <v>254</v>
      </c>
      <c r="Q19" s="9">
        <v>4.45</v>
      </c>
      <c r="R19" s="9">
        <v>442</v>
      </c>
      <c r="S19" s="9">
        <v>54</v>
      </c>
      <c r="U19" s="10">
        <f>IF(B19&gt;'BEAM-Design'!$B$12,'2IPE '!A19,"")</f>
        <v>17</v>
      </c>
      <c r="V19" s="4">
        <f>IF(K19&gt;'Column-Design'!$A$11,'2IPE '!A19,"")</f>
        <v>17</v>
      </c>
      <c r="W19" s="4">
        <f>IF(K19&gt;'Column-Design'!$A$13,'2IPE '!A19,"")</f>
        <v>17</v>
      </c>
    </row>
    <row r="20" spans="1:23">
      <c r="A20" s="4">
        <v>18</v>
      </c>
      <c r="B20" s="9">
        <v>6140</v>
      </c>
      <c r="C20" s="9">
        <v>600</v>
      </c>
      <c r="D20" s="9">
        <v>600</v>
      </c>
      <c r="E20" s="9">
        <v>220</v>
      </c>
      <c r="F20" s="9">
        <v>12</v>
      </c>
      <c r="G20" s="9">
        <v>19</v>
      </c>
      <c r="H20" s="9">
        <v>24</v>
      </c>
      <c r="I20" s="9">
        <v>43</v>
      </c>
      <c r="J20" s="9">
        <v>514</v>
      </c>
      <c r="K20" s="9">
        <v>312</v>
      </c>
      <c r="L20" s="9">
        <v>122</v>
      </c>
      <c r="M20" s="9">
        <v>184160</v>
      </c>
      <c r="N20" s="9">
        <v>24.3</v>
      </c>
      <c r="O20" s="9">
        <v>3390</v>
      </c>
      <c r="P20" s="9">
        <v>308</v>
      </c>
      <c r="Q20" s="9">
        <v>4.66</v>
      </c>
      <c r="R20" s="9">
        <v>481</v>
      </c>
      <c r="S20" s="9">
        <v>56.5</v>
      </c>
      <c r="U20" s="10">
        <f>IF(B20&gt;'BEAM-Design'!$B$12,'2IPE '!A20,"")</f>
        <v>18</v>
      </c>
      <c r="V20" s="4">
        <f>IF(K20&gt;'Column-Design'!$A$11,'2IPE '!A20,"")</f>
        <v>18</v>
      </c>
      <c r="W20" s="4">
        <f>IF(K20&gt;'Column-Design'!$A$13,'2IPE '!A20,"")</f>
        <v>18</v>
      </c>
    </row>
  </sheetData>
  <mergeCells count="1">
    <mergeCell ref="C1:C2"/>
  </mergeCells>
  <dataValidations count="1">
    <dataValidation type="list" allowBlank="1" showInputMessage="1" showErrorMessage="1" sqref="C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C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C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C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C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C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C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C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C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C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C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C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C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C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C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formula1>$C$3:$C$26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U20"/>
  <sheetViews>
    <sheetView rightToLeft="1" workbookViewId="0">
      <pane ySplit="2" topLeftCell="A3" activePane="bottomLeft" state="frozen"/>
      <selection activeCell="R7" sqref="R7"/>
      <selection pane="bottomLeft" activeCell="B18" sqref="B18:C18"/>
    </sheetView>
  </sheetViews>
  <sheetFormatPr defaultRowHeight="15"/>
  <cols>
    <col min="1" max="1" width="9" style="4"/>
    <col min="2" max="2" width="4.625" style="4" bestFit="1" customWidth="1"/>
    <col min="3" max="3" width="6" style="4" bestFit="1" customWidth="1"/>
    <col min="4" max="5" width="3.625" style="4" bestFit="1" customWidth="1"/>
    <col min="6" max="6" width="4.625" style="4" bestFit="1" customWidth="1"/>
    <col min="7" max="7" width="4.375" style="4" bestFit="1" customWidth="1"/>
    <col min="8" max="8" width="2.75" style="4" bestFit="1" customWidth="1"/>
    <col min="9" max="9" width="4.625" style="4" bestFit="1" customWidth="1"/>
    <col min="10" max="10" width="4.25" style="4" customWidth="1"/>
    <col min="11" max="12" width="4.625" style="4" bestFit="1" customWidth="1"/>
    <col min="13" max="13" width="5.5" style="4" bestFit="1" customWidth="1"/>
    <col min="14" max="17" width="4.625" style="4" bestFit="1" customWidth="1"/>
    <col min="18" max="18" width="3.625" style="4" bestFit="1" customWidth="1"/>
    <col min="19" max="19" width="5.125" style="4" bestFit="1" customWidth="1"/>
    <col min="20" max="20" width="20.875" style="4" customWidth="1"/>
    <col min="21" max="21" width="0" style="4" hidden="1" customWidth="1"/>
    <col min="22" max="257" width="9" style="4"/>
    <col min="258" max="258" width="6" style="4" bestFit="1" customWidth="1"/>
    <col min="259" max="260" width="3.625" style="4" bestFit="1" customWidth="1"/>
    <col min="261" max="261" width="4.625" style="4" bestFit="1" customWidth="1"/>
    <col min="262" max="262" width="4.375" style="4" bestFit="1" customWidth="1"/>
    <col min="263" max="263" width="2.75" style="4" bestFit="1" customWidth="1"/>
    <col min="264" max="264" width="4.625" style="4" bestFit="1" customWidth="1"/>
    <col min="265" max="265" width="4.25" style="4" customWidth="1"/>
    <col min="266" max="267" width="4.625" style="4" bestFit="1" customWidth="1"/>
    <col min="268" max="268" width="5.5" style="4" bestFit="1" customWidth="1"/>
    <col min="269" max="273" width="4.625" style="4" bestFit="1" customWidth="1"/>
    <col min="274" max="274" width="3.625" style="4" bestFit="1" customWidth="1"/>
    <col min="275" max="275" width="4.625" style="4" bestFit="1" customWidth="1"/>
    <col min="276" max="276" width="20.875" style="4" customWidth="1"/>
    <col min="277" max="513" width="9" style="4"/>
    <col min="514" max="514" width="6" style="4" bestFit="1" customWidth="1"/>
    <col min="515" max="516" width="3.625" style="4" bestFit="1" customWidth="1"/>
    <col min="517" max="517" width="4.625" style="4" bestFit="1" customWidth="1"/>
    <col min="518" max="518" width="4.375" style="4" bestFit="1" customWidth="1"/>
    <col min="519" max="519" width="2.75" style="4" bestFit="1" customWidth="1"/>
    <col min="520" max="520" width="4.625" style="4" bestFit="1" customWidth="1"/>
    <col min="521" max="521" width="4.25" style="4" customWidth="1"/>
    <col min="522" max="523" width="4.625" style="4" bestFit="1" customWidth="1"/>
    <col min="524" max="524" width="5.5" style="4" bestFit="1" customWidth="1"/>
    <col min="525" max="529" width="4.625" style="4" bestFit="1" customWidth="1"/>
    <col min="530" max="530" width="3.625" style="4" bestFit="1" customWidth="1"/>
    <col min="531" max="531" width="4.625" style="4" bestFit="1" customWidth="1"/>
    <col min="532" max="532" width="20.875" style="4" customWidth="1"/>
    <col min="533" max="769" width="9" style="4"/>
    <col min="770" max="770" width="6" style="4" bestFit="1" customWidth="1"/>
    <col min="771" max="772" width="3.625" style="4" bestFit="1" customWidth="1"/>
    <col min="773" max="773" width="4.625" style="4" bestFit="1" customWidth="1"/>
    <col min="774" max="774" width="4.375" style="4" bestFit="1" customWidth="1"/>
    <col min="775" max="775" width="2.75" style="4" bestFit="1" customWidth="1"/>
    <col min="776" max="776" width="4.625" style="4" bestFit="1" customWidth="1"/>
    <col min="777" max="777" width="4.25" style="4" customWidth="1"/>
    <col min="778" max="779" width="4.625" style="4" bestFit="1" customWidth="1"/>
    <col min="780" max="780" width="5.5" style="4" bestFit="1" customWidth="1"/>
    <col min="781" max="785" width="4.625" style="4" bestFit="1" customWidth="1"/>
    <col min="786" max="786" width="3.625" style="4" bestFit="1" customWidth="1"/>
    <col min="787" max="787" width="4.625" style="4" bestFit="1" customWidth="1"/>
    <col min="788" max="788" width="20.875" style="4" customWidth="1"/>
    <col min="789" max="1025" width="9" style="4"/>
    <col min="1026" max="1026" width="6" style="4" bestFit="1" customWidth="1"/>
    <col min="1027" max="1028" width="3.625" style="4" bestFit="1" customWidth="1"/>
    <col min="1029" max="1029" width="4.625" style="4" bestFit="1" customWidth="1"/>
    <col min="1030" max="1030" width="4.375" style="4" bestFit="1" customWidth="1"/>
    <col min="1031" max="1031" width="2.75" style="4" bestFit="1" customWidth="1"/>
    <col min="1032" max="1032" width="4.625" style="4" bestFit="1" customWidth="1"/>
    <col min="1033" max="1033" width="4.25" style="4" customWidth="1"/>
    <col min="1034" max="1035" width="4.625" style="4" bestFit="1" customWidth="1"/>
    <col min="1036" max="1036" width="5.5" style="4" bestFit="1" customWidth="1"/>
    <col min="1037" max="1041" width="4.625" style="4" bestFit="1" customWidth="1"/>
    <col min="1042" max="1042" width="3.625" style="4" bestFit="1" customWidth="1"/>
    <col min="1043" max="1043" width="4.625" style="4" bestFit="1" customWidth="1"/>
    <col min="1044" max="1044" width="20.875" style="4" customWidth="1"/>
    <col min="1045" max="1281" width="9" style="4"/>
    <col min="1282" max="1282" width="6" style="4" bestFit="1" customWidth="1"/>
    <col min="1283" max="1284" width="3.625" style="4" bestFit="1" customWidth="1"/>
    <col min="1285" max="1285" width="4.625" style="4" bestFit="1" customWidth="1"/>
    <col min="1286" max="1286" width="4.375" style="4" bestFit="1" customWidth="1"/>
    <col min="1287" max="1287" width="2.75" style="4" bestFit="1" customWidth="1"/>
    <col min="1288" max="1288" width="4.625" style="4" bestFit="1" customWidth="1"/>
    <col min="1289" max="1289" width="4.25" style="4" customWidth="1"/>
    <col min="1290" max="1291" width="4.625" style="4" bestFit="1" customWidth="1"/>
    <col min="1292" max="1292" width="5.5" style="4" bestFit="1" customWidth="1"/>
    <col min="1293" max="1297" width="4.625" style="4" bestFit="1" customWidth="1"/>
    <col min="1298" max="1298" width="3.625" style="4" bestFit="1" customWidth="1"/>
    <col min="1299" max="1299" width="4.625" style="4" bestFit="1" customWidth="1"/>
    <col min="1300" max="1300" width="20.875" style="4" customWidth="1"/>
    <col min="1301" max="1537" width="9" style="4"/>
    <col min="1538" max="1538" width="6" style="4" bestFit="1" customWidth="1"/>
    <col min="1539" max="1540" width="3.625" style="4" bestFit="1" customWidth="1"/>
    <col min="1541" max="1541" width="4.625" style="4" bestFit="1" customWidth="1"/>
    <col min="1542" max="1542" width="4.375" style="4" bestFit="1" customWidth="1"/>
    <col min="1543" max="1543" width="2.75" style="4" bestFit="1" customWidth="1"/>
    <col min="1544" max="1544" width="4.625" style="4" bestFit="1" customWidth="1"/>
    <col min="1545" max="1545" width="4.25" style="4" customWidth="1"/>
    <col min="1546" max="1547" width="4.625" style="4" bestFit="1" customWidth="1"/>
    <col min="1548" max="1548" width="5.5" style="4" bestFit="1" customWidth="1"/>
    <col min="1549" max="1553" width="4.625" style="4" bestFit="1" customWidth="1"/>
    <col min="1554" max="1554" width="3.625" style="4" bestFit="1" customWidth="1"/>
    <col min="1555" max="1555" width="4.625" style="4" bestFit="1" customWidth="1"/>
    <col min="1556" max="1556" width="20.875" style="4" customWidth="1"/>
    <col min="1557" max="1793" width="9" style="4"/>
    <col min="1794" max="1794" width="6" style="4" bestFit="1" customWidth="1"/>
    <col min="1795" max="1796" width="3.625" style="4" bestFit="1" customWidth="1"/>
    <col min="1797" max="1797" width="4.625" style="4" bestFit="1" customWidth="1"/>
    <col min="1798" max="1798" width="4.375" style="4" bestFit="1" customWidth="1"/>
    <col min="1799" max="1799" width="2.75" style="4" bestFit="1" customWidth="1"/>
    <col min="1800" max="1800" width="4.625" style="4" bestFit="1" customWidth="1"/>
    <col min="1801" max="1801" width="4.25" style="4" customWidth="1"/>
    <col min="1802" max="1803" width="4.625" style="4" bestFit="1" customWidth="1"/>
    <col min="1804" max="1804" width="5.5" style="4" bestFit="1" customWidth="1"/>
    <col min="1805" max="1809" width="4.625" style="4" bestFit="1" customWidth="1"/>
    <col min="1810" max="1810" width="3.625" style="4" bestFit="1" customWidth="1"/>
    <col min="1811" max="1811" width="4.625" style="4" bestFit="1" customWidth="1"/>
    <col min="1812" max="1812" width="20.875" style="4" customWidth="1"/>
    <col min="1813" max="2049" width="9" style="4"/>
    <col min="2050" max="2050" width="6" style="4" bestFit="1" customWidth="1"/>
    <col min="2051" max="2052" width="3.625" style="4" bestFit="1" customWidth="1"/>
    <col min="2053" max="2053" width="4.625" style="4" bestFit="1" customWidth="1"/>
    <col min="2054" max="2054" width="4.375" style="4" bestFit="1" customWidth="1"/>
    <col min="2055" max="2055" width="2.75" style="4" bestFit="1" customWidth="1"/>
    <col min="2056" max="2056" width="4.625" style="4" bestFit="1" customWidth="1"/>
    <col min="2057" max="2057" width="4.25" style="4" customWidth="1"/>
    <col min="2058" max="2059" width="4.625" style="4" bestFit="1" customWidth="1"/>
    <col min="2060" max="2060" width="5.5" style="4" bestFit="1" customWidth="1"/>
    <col min="2061" max="2065" width="4.625" style="4" bestFit="1" customWidth="1"/>
    <col min="2066" max="2066" width="3.625" style="4" bestFit="1" customWidth="1"/>
    <col min="2067" max="2067" width="4.625" style="4" bestFit="1" customWidth="1"/>
    <col min="2068" max="2068" width="20.875" style="4" customWidth="1"/>
    <col min="2069" max="2305" width="9" style="4"/>
    <col min="2306" max="2306" width="6" style="4" bestFit="1" customWidth="1"/>
    <col min="2307" max="2308" width="3.625" style="4" bestFit="1" customWidth="1"/>
    <col min="2309" max="2309" width="4.625" style="4" bestFit="1" customWidth="1"/>
    <col min="2310" max="2310" width="4.375" style="4" bestFit="1" customWidth="1"/>
    <col min="2311" max="2311" width="2.75" style="4" bestFit="1" customWidth="1"/>
    <col min="2312" max="2312" width="4.625" style="4" bestFit="1" customWidth="1"/>
    <col min="2313" max="2313" width="4.25" style="4" customWidth="1"/>
    <col min="2314" max="2315" width="4.625" style="4" bestFit="1" customWidth="1"/>
    <col min="2316" max="2316" width="5.5" style="4" bestFit="1" customWidth="1"/>
    <col min="2317" max="2321" width="4.625" style="4" bestFit="1" customWidth="1"/>
    <col min="2322" max="2322" width="3.625" style="4" bestFit="1" customWidth="1"/>
    <col min="2323" max="2323" width="4.625" style="4" bestFit="1" customWidth="1"/>
    <col min="2324" max="2324" width="20.875" style="4" customWidth="1"/>
    <col min="2325" max="2561" width="9" style="4"/>
    <col min="2562" max="2562" width="6" style="4" bestFit="1" customWidth="1"/>
    <col min="2563" max="2564" width="3.625" style="4" bestFit="1" customWidth="1"/>
    <col min="2565" max="2565" width="4.625" style="4" bestFit="1" customWidth="1"/>
    <col min="2566" max="2566" width="4.375" style="4" bestFit="1" customWidth="1"/>
    <col min="2567" max="2567" width="2.75" style="4" bestFit="1" customWidth="1"/>
    <col min="2568" max="2568" width="4.625" style="4" bestFit="1" customWidth="1"/>
    <col min="2569" max="2569" width="4.25" style="4" customWidth="1"/>
    <col min="2570" max="2571" width="4.625" style="4" bestFit="1" customWidth="1"/>
    <col min="2572" max="2572" width="5.5" style="4" bestFit="1" customWidth="1"/>
    <col min="2573" max="2577" width="4.625" style="4" bestFit="1" customWidth="1"/>
    <col min="2578" max="2578" width="3.625" style="4" bestFit="1" customWidth="1"/>
    <col min="2579" max="2579" width="4.625" style="4" bestFit="1" customWidth="1"/>
    <col min="2580" max="2580" width="20.875" style="4" customWidth="1"/>
    <col min="2581" max="2817" width="9" style="4"/>
    <col min="2818" max="2818" width="6" style="4" bestFit="1" customWidth="1"/>
    <col min="2819" max="2820" width="3.625" style="4" bestFit="1" customWidth="1"/>
    <col min="2821" max="2821" width="4.625" style="4" bestFit="1" customWidth="1"/>
    <col min="2822" max="2822" width="4.375" style="4" bestFit="1" customWidth="1"/>
    <col min="2823" max="2823" width="2.75" style="4" bestFit="1" customWidth="1"/>
    <col min="2824" max="2824" width="4.625" style="4" bestFit="1" customWidth="1"/>
    <col min="2825" max="2825" width="4.25" style="4" customWidth="1"/>
    <col min="2826" max="2827" width="4.625" style="4" bestFit="1" customWidth="1"/>
    <col min="2828" max="2828" width="5.5" style="4" bestFit="1" customWidth="1"/>
    <col min="2829" max="2833" width="4.625" style="4" bestFit="1" customWidth="1"/>
    <col min="2834" max="2834" width="3.625" style="4" bestFit="1" customWidth="1"/>
    <col min="2835" max="2835" width="4.625" style="4" bestFit="1" customWidth="1"/>
    <col min="2836" max="2836" width="20.875" style="4" customWidth="1"/>
    <col min="2837" max="3073" width="9" style="4"/>
    <col min="3074" max="3074" width="6" style="4" bestFit="1" customWidth="1"/>
    <col min="3075" max="3076" width="3.625" style="4" bestFit="1" customWidth="1"/>
    <col min="3077" max="3077" width="4.625" style="4" bestFit="1" customWidth="1"/>
    <col min="3078" max="3078" width="4.375" style="4" bestFit="1" customWidth="1"/>
    <col min="3079" max="3079" width="2.75" style="4" bestFit="1" customWidth="1"/>
    <col min="3080" max="3080" width="4.625" style="4" bestFit="1" customWidth="1"/>
    <col min="3081" max="3081" width="4.25" style="4" customWidth="1"/>
    <col min="3082" max="3083" width="4.625" style="4" bestFit="1" customWidth="1"/>
    <col min="3084" max="3084" width="5.5" style="4" bestFit="1" customWidth="1"/>
    <col min="3085" max="3089" width="4.625" style="4" bestFit="1" customWidth="1"/>
    <col min="3090" max="3090" width="3.625" style="4" bestFit="1" customWidth="1"/>
    <col min="3091" max="3091" width="4.625" style="4" bestFit="1" customWidth="1"/>
    <col min="3092" max="3092" width="20.875" style="4" customWidth="1"/>
    <col min="3093" max="3329" width="9" style="4"/>
    <col min="3330" max="3330" width="6" style="4" bestFit="1" customWidth="1"/>
    <col min="3331" max="3332" width="3.625" style="4" bestFit="1" customWidth="1"/>
    <col min="3333" max="3333" width="4.625" style="4" bestFit="1" customWidth="1"/>
    <col min="3334" max="3334" width="4.375" style="4" bestFit="1" customWidth="1"/>
    <col min="3335" max="3335" width="2.75" style="4" bestFit="1" customWidth="1"/>
    <col min="3336" max="3336" width="4.625" style="4" bestFit="1" customWidth="1"/>
    <col min="3337" max="3337" width="4.25" style="4" customWidth="1"/>
    <col min="3338" max="3339" width="4.625" style="4" bestFit="1" customWidth="1"/>
    <col min="3340" max="3340" width="5.5" style="4" bestFit="1" customWidth="1"/>
    <col min="3341" max="3345" width="4.625" style="4" bestFit="1" customWidth="1"/>
    <col min="3346" max="3346" width="3.625" style="4" bestFit="1" customWidth="1"/>
    <col min="3347" max="3347" width="4.625" style="4" bestFit="1" customWidth="1"/>
    <col min="3348" max="3348" width="20.875" style="4" customWidth="1"/>
    <col min="3349" max="3585" width="9" style="4"/>
    <col min="3586" max="3586" width="6" style="4" bestFit="1" customWidth="1"/>
    <col min="3587" max="3588" width="3.625" style="4" bestFit="1" customWidth="1"/>
    <col min="3589" max="3589" width="4.625" style="4" bestFit="1" customWidth="1"/>
    <col min="3590" max="3590" width="4.375" style="4" bestFit="1" customWidth="1"/>
    <col min="3591" max="3591" width="2.75" style="4" bestFit="1" customWidth="1"/>
    <col min="3592" max="3592" width="4.625" style="4" bestFit="1" customWidth="1"/>
    <col min="3593" max="3593" width="4.25" style="4" customWidth="1"/>
    <col min="3594" max="3595" width="4.625" style="4" bestFit="1" customWidth="1"/>
    <col min="3596" max="3596" width="5.5" style="4" bestFit="1" customWidth="1"/>
    <col min="3597" max="3601" width="4.625" style="4" bestFit="1" customWidth="1"/>
    <col min="3602" max="3602" width="3.625" style="4" bestFit="1" customWidth="1"/>
    <col min="3603" max="3603" width="4.625" style="4" bestFit="1" customWidth="1"/>
    <col min="3604" max="3604" width="20.875" style="4" customWidth="1"/>
    <col min="3605" max="3841" width="9" style="4"/>
    <col min="3842" max="3842" width="6" style="4" bestFit="1" customWidth="1"/>
    <col min="3843" max="3844" width="3.625" style="4" bestFit="1" customWidth="1"/>
    <col min="3845" max="3845" width="4.625" style="4" bestFit="1" customWidth="1"/>
    <col min="3846" max="3846" width="4.375" style="4" bestFit="1" customWidth="1"/>
    <col min="3847" max="3847" width="2.75" style="4" bestFit="1" customWidth="1"/>
    <col min="3848" max="3848" width="4.625" style="4" bestFit="1" customWidth="1"/>
    <col min="3849" max="3849" width="4.25" style="4" customWidth="1"/>
    <col min="3850" max="3851" width="4.625" style="4" bestFit="1" customWidth="1"/>
    <col min="3852" max="3852" width="5.5" style="4" bestFit="1" customWidth="1"/>
    <col min="3853" max="3857" width="4.625" style="4" bestFit="1" customWidth="1"/>
    <col min="3858" max="3858" width="3.625" style="4" bestFit="1" customWidth="1"/>
    <col min="3859" max="3859" width="4.625" style="4" bestFit="1" customWidth="1"/>
    <col min="3860" max="3860" width="20.875" style="4" customWidth="1"/>
    <col min="3861" max="4097" width="9" style="4"/>
    <col min="4098" max="4098" width="6" style="4" bestFit="1" customWidth="1"/>
    <col min="4099" max="4100" width="3.625" style="4" bestFit="1" customWidth="1"/>
    <col min="4101" max="4101" width="4.625" style="4" bestFit="1" customWidth="1"/>
    <col min="4102" max="4102" width="4.375" style="4" bestFit="1" customWidth="1"/>
    <col min="4103" max="4103" width="2.75" style="4" bestFit="1" customWidth="1"/>
    <col min="4104" max="4104" width="4.625" style="4" bestFit="1" customWidth="1"/>
    <col min="4105" max="4105" width="4.25" style="4" customWidth="1"/>
    <col min="4106" max="4107" width="4.625" style="4" bestFit="1" customWidth="1"/>
    <col min="4108" max="4108" width="5.5" style="4" bestFit="1" customWidth="1"/>
    <col min="4109" max="4113" width="4.625" style="4" bestFit="1" customWidth="1"/>
    <col min="4114" max="4114" width="3.625" style="4" bestFit="1" customWidth="1"/>
    <col min="4115" max="4115" width="4.625" style="4" bestFit="1" customWidth="1"/>
    <col min="4116" max="4116" width="20.875" style="4" customWidth="1"/>
    <col min="4117" max="4353" width="9" style="4"/>
    <col min="4354" max="4354" width="6" style="4" bestFit="1" customWidth="1"/>
    <col min="4355" max="4356" width="3.625" style="4" bestFit="1" customWidth="1"/>
    <col min="4357" max="4357" width="4.625" style="4" bestFit="1" customWidth="1"/>
    <col min="4358" max="4358" width="4.375" style="4" bestFit="1" customWidth="1"/>
    <col min="4359" max="4359" width="2.75" style="4" bestFit="1" customWidth="1"/>
    <col min="4360" max="4360" width="4.625" style="4" bestFit="1" customWidth="1"/>
    <col min="4361" max="4361" width="4.25" style="4" customWidth="1"/>
    <col min="4362" max="4363" width="4.625" style="4" bestFit="1" customWidth="1"/>
    <col min="4364" max="4364" width="5.5" style="4" bestFit="1" customWidth="1"/>
    <col min="4365" max="4369" width="4.625" style="4" bestFit="1" customWidth="1"/>
    <col min="4370" max="4370" width="3.625" style="4" bestFit="1" customWidth="1"/>
    <col min="4371" max="4371" width="4.625" style="4" bestFit="1" customWidth="1"/>
    <col min="4372" max="4372" width="20.875" style="4" customWidth="1"/>
    <col min="4373" max="4609" width="9" style="4"/>
    <col min="4610" max="4610" width="6" style="4" bestFit="1" customWidth="1"/>
    <col min="4611" max="4612" width="3.625" style="4" bestFit="1" customWidth="1"/>
    <col min="4613" max="4613" width="4.625" style="4" bestFit="1" customWidth="1"/>
    <col min="4614" max="4614" width="4.375" style="4" bestFit="1" customWidth="1"/>
    <col min="4615" max="4615" width="2.75" style="4" bestFit="1" customWidth="1"/>
    <col min="4616" max="4616" width="4.625" style="4" bestFit="1" customWidth="1"/>
    <col min="4617" max="4617" width="4.25" style="4" customWidth="1"/>
    <col min="4618" max="4619" width="4.625" style="4" bestFit="1" customWidth="1"/>
    <col min="4620" max="4620" width="5.5" style="4" bestFit="1" customWidth="1"/>
    <col min="4621" max="4625" width="4.625" style="4" bestFit="1" customWidth="1"/>
    <col min="4626" max="4626" width="3.625" style="4" bestFit="1" customWidth="1"/>
    <col min="4627" max="4627" width="4.625" style="4" bestFit="1" customWidth="1"/>
    <col min="4628" max="4628" width="20.875" style="4" customWidth="1"/>
    <col min="4629" max="4865" width="9" style="4"/>
    <col min="4866" max="4866" width="6" style="4" bestFit="1" customWidth="1"/>
    <col min="4867" max="4868" width="3.625" style="4" bestFit="1" customWidth="1"/>
    <col min="4869" max="4869" width="4.625" style="4" bestFit="1" customWidth="1"/>
    <col min="4870" max="4870" width="4.375" style="4" bestFit="1" customWidth="1"/>
    <col min="4871" max="4871" width="2.75" style="4" bestFit="1" customWidth="1"/>
    <col min="4872" max="4872" width="4.625" style="4" bestFit="1" customWidth="1"/>
    <col min="4873" max="4873" width="4.25" style="4" customWidth="1"/>
    <col min="4874" max="4875" width="4.625" style="4" bestFit="1" customWidth="1"/>
    <col min="4876" max="4876" width="5.5" style="4" bestFit="1" customWidth="1"/>
    <col min="4877" max="4881" width="4.625" style="4" bestFit="1" customWidth="1"/>
    <col min="4882" max="4882" width="3.625" style="4" bestFit="1" customWidth="1"/>
    <col min="4883" max="4883" width="4.625" style="4" bestFit="1" customWidth="1"/>
    <col min="4884" max="4884" width="20.875" style="4" customWidth="1"/>
    <col min="4885" max="5121" width="9" style="4"/>
    <col min="5122" max="5122" width="6" style="4" bestFit="1" customWidth="1"/>
    <col min="5123" max="5124" width="3.625" style="4" bestFit="1" customWidth="1"/>
    <col min="5125" max="5125" width="4.625" style="4" bestFit="1" customWidth="1"/>
    <col min="5126" max="5126" width="4.375" style="4" bestFit="1" customWidth="1"/>
    <col min="5127" max="5127" width="2.75" style="4" bestFit="1" customWidth="1"/>
    <col min="5128" max="5128" width="4.625" style="4" bestFit="1" customWidth="1"/>
    <col min="5129" max="5129" width="4.25" style="4" customWidth="1"/>
    <col min="5130" max="5131" width="4.625" style="4" bestFit="1" customWidth="1"/>
    <col min="5132" max="5132" width="5.5" style="4" bestFit="1" customWidth="1"/>
    <col min="5133" max="5137" width="4.625" style="4" bestFit="1" customWidth="1"/>
    <col min="5138" max="5138" width="3.625" style="4" bestFit="1" customWidth="1"/>
    <col min="5139" max="5139" width="4.625" style="4" bestFit="1" customWidth="1"/>
    <col min="5140" max="5140" width="20.875" style="4" customWidth="1"/>
    <col min="5141" max="5377" width="9" style="4"/>
    <col min="5378" max="5378" width="6" style="4" bestFit="1" customWidth="1"/>
    <col min="5379" max="5380" width="3.625" style="4" bestFit="1" customWidth="1"/>
    <col min="5381" max="5381" width="4.625" style="4" bestFit="1" customWidth="1"/>
    <col min="5382" max="5382" width="4.375" style="4" bestFit="1" customWidth="1"/>
    <col min="5383" max="5383" width="2.75" style="4" bestFit="1" customWidth="1"/>
    <col min="5384" max="5384" width="4.625" style="4" bestFit="1" customWidth="1"/>
    <col min="5385" max="5385" width="4.25" style="4" customWidth="1"/>
    <col min="5386" max="5387" width="4.625" style="4" bestFit="1" customWidth="1"/>
    <col min="5388" max="5388" width="5.5" style="4" bestFit="1" customWidth="1"/>
    <col min="5389" max="5393" width="4.625" style="4" bestFit="1" customWidth="1"/>
    <col min="5394" max="5394" width="3.625" style="4" bestFit="1" customWidth="1"/>
    <col min="5395" max="5395" width="4.625" style="4" bestFit="1" customWidth="1"/>
    <col min="5396" max="5396" width="20.875" style="4" customWidth="1"/>
    <col min="5397" max="5633" width="9" style="4"/>
    <col min="5634" max="5634" width="6" style="4" bestFit="1" customWidth="1"/>
    <col min="5635" max="5636" width="3.625" style="4" bestFit="1" customWidth="1"/>
    <col min="5637" max="5637" width="4.625" style="4" bestFit="1" customWidth="1"/>
    <col min="5638" max="5638" width="4.375" style="4" bestFit="1" customWidth="1"/>
    <col min="5639" max="5639" width="2.75" style="4" bestFit="1" customWidth="1"/>
    <col min="5640" max="5640" width="4.625" style="4" bestFit="1" customWidth="1"/>
    <col min="5641" max="5641" width="4.25" style="4" customWidth="1"/>
    <col min="5642" max="5643" width="4.625" style="4" bestFit="1" customWidth="1"/>
    <col min="5644" max="5644" width="5.5" style="4" bestFit="1" customWidth="1"/>
    <col min="5645" max="5649" width="4.625" style="4" bestFit="1" customWidth="1"/>
    <col min="5650" max="5650" width="3.625" style="4" bestFit="1" customWidth="1"/>
    <col min="5651" max="5651" width="4.625" style="4" bestFit="1" customWidth="1"/>
    <col min="5652" max="5652" width="20.875" style="4" customWidth="1"/>
    <col min="5653" max="5889" width="9" style="4"/>
    <col min="5890" max="5890" width="6" style="4" bestFit="1" customWidth="1"/>
    <col min="5891" max="5892" width="3.625" style="4" bestFit="1" customWidth="1"/>
    <col min="5893" max="5893" width="4.625" style="4" bestFit="1" customWidth="1"/>
    <col min="5894" max="5894" width="4.375" style="4" bestFit="1" customWidth="1"/>
    <col min="5895" max="5895" width="2.75" style="4" bestFit="1" customWidth="1"/>
    <col min="5896" max="5896" width="4.625" style="4" bestFit="1" customWidth="1"/>
    <col min="5897" max="5897" width="4.25" style="4" customWidth="1"/>
    <col min="5898" max="5899" width="4.625" style="4" bestFit="1" customWidth="1"/>
    <col min="5900" max="5900" width="5.5" style="4" bestFit="1" customWidth="1"/>
    <col min="5901" max="5905" width="4.625" style="4" bestFit="1" customWidth="1"/>
    <col min="5906" max="5906" width="3.625" style="4" bestFit="1" customWidth="1"/>
    <col min="5907" max="5907" width="4.625" style="4" bestFit="1" customWidth="1"/>
    <col min="5908" max="5908" width="20.875" style="4" customWidth="1"/>
    <col min="5909" max="6145" width="9" style="4"/>
    <col min="6146" max="6146" width="6" style="4" bestFit="1" customWidth="1"/>
    <col min="6147" max="6148" width="3.625" style="4" bestFit="1" customWidth="1"/>
    <col min="6149" max="6149" width="4.625" style="4" bestFit="1" customWidth="1"/>
    <col min="6150" max="6150" width="4.375" style="4" bestFit="1" customWidth="1"/>
    <col min="6151" max="6151" width="2.75" style="4" bestFit="1" customWidth="1"/>
    <col min="6152" max="6152" width="4.625" style="4" bestFit="1" customWidth="1"/>
    <col min="6153" max="6153" width="4.25" style="4" customWidth="1"/>
    <col min="6154" max="6155" width="4.625" style="4" bestFit="1" customWidth="1"/>
    <col min="6156" max="6156" width="5.5" style="4" bestFit="1" customWidth="1"/>
    <col min="6157" max="6161" width="4.625" style="4" bestFit="1" customWidth="1"/>
    <col min="6162" max="6162" width="3.625" style="4" bestFit="1" customWidth="1"/>
    <col min="6163" max="6163" width="4.625" style="4" bestFit="1" customWidth="1"/>
    <col min="6164" max="6164" width="20.875" style="4" customWidth="1"/>
    <col min="6165" max="6401" width="9" style="4"/>
    <col min="6402" max="6402" width="6" style="4" bestFit="1" customWidth="1"/>
    <col min="6403" max="6404" width="3.625" style="4" bestFit="1" customWidth="1"/>
    <col min="6405" max="6405" width="4.625" style="4" bestFit="1" customWidth="1"/>
    <col min="6406" max="6406" width="4.375" style="4" bestFit="1" customWidth="1"/>
    <col min="6407" max="6407" width="2.75" style="4" bestFit="1" customWidth="1"/>
    <col min="6408" max="6408" width="4.625" style="4" bestFit="1" customWidth="1"/>
    <col min="6409" max="6409" width="4.25" style="4" customWidth="1"/>
    <col min="6410" max="6411" width="4.625" style="4" bestFit="1" customWidth="1"/>
    <col min="6412" max="6412" width="5.5" style="4" bestFit="1" customWidth="1"/>
    <col min="6413" max="6417" width="4.625" style="4" bestFit="1" customWidth="1"/>
    <col min="6418" max="6418" width="3.625" style="4" bestFit="1" customWidth="1"/>
    <col min="6419" max="6419" width="4.625" style="4" bestFit="1" customWidth="1"/>
    <col min="6420" max="6420" width="20.875" style="4" customWidth="1"/>
    <col min="6421" max="6657" width="9" style="4"/>
    <col min="6658" max="6658" width="6" style="4" bestFit="1" customWidth="1"/>
    <col min="6659" max="6660" width="3.625" style="4" bestFit="1" customWidth="1"/>
    <col min="6661" max="6661" width="4.625" style="4" bestFit="1" customWidth="1"/>
    <col min="6662" max="6662" width="4.375" style="4" bestFit="1" customWidth="1"/>
    <col min="6663" max="6663" width="2.75" style="4" bestFit="1" customWidth="1"/>
    <col min="6664" max="6664" width="4.625" style="4" bestFit="1" customWidth="1"/>
    <col min="6665" max="6665" width="4.25" style="4" customWidth="1"/>
    <col min="6666" max="6667" width="4.625" style="4" bestFit="1" customWidth="1"/>
    <col min="6668" max="6668" width="5.5" style="4" bestFit="1" customWidth="1"/>
    <col min="6669" max="6673" width="4.625" style="4" bestFit="1" customWidth="1"/>
    <col min="6674" max="6674" width="3.625" style="4" bestFit="1" customWidth="1"/>
    <col min="6675" max="6675" width="4.625" style="4" bestFit="1" customWidth="1"/>
    <col min="6676" max="6676" width="20.875" style="4" customWidth="1"/>
    <col min="6677" max="6913" width="9" style="4"/>
    <col min="6914" max="6914" width="6" style="4" bestFit="1" customWidth="1"/>
    <col min="6915" max="6916" width="3.625" style="4" bestFit="1" customWidth="1"/>
    <col min="6917" max="6917" width="4.625" style="4" bestFit="1" customWidth="1"/>
    <col min="6918" max="6918" width="4.375" style="4" bestFit="1" customWidth="1"/>
    <col min="6919" max="6919" width="2.75" style="4" bestFit="1" customWidth="1"/>
    <col min="6920" max="6920" width="4.625" style="4" bestFit="1" customWidth="1"/>
    <col min="6921" max="6921" width="4.25" style="4" customWidth="1"/>
    <col min="6922" max="6923" width="4.625" style="4" bestFit="1" customWidth="1"/>
    <col min="6924" max="6924" width="5.5" style="4" bestFit="1" customWidth="1"/>
    <col min="6925" max="6929" width="4.625" style="4" bestFit="1" customWidth="1"/>
    <col min="6930" max="6930" width="3.625" style="4" bestFit="1" customWidth="1"/>
    <col min="6931" max="6931" width="4.625" style="4" bestFit="1" customWidth="1"/>
    <col min="6932" max="6932" width="20.875" style="4" customWidth="1"/>
    <col min="6933" max="7169" width="9" style="4"/>
    <col min="7170" max="7170" width="6" style="4" bestFit="1" customWidth="1"/>
    <col min="7171" max="7172" width="3.625" style="4" bestFit="1" customWidth="1"/>
    <col min="7173" max="7173" width="4.625" style="4" bestFit="1" customWidth="1"/>
    <col min="7174" max="7174" width="4.375" style="4" bestFit="1" customWidth="1"/>
    <col min="7175" max="7175" width="2.75" style="4" bestFit="1" customWidth="1"/>
    <col min="7176" max="7176" width="4.625" style="4" bestFit="1" customWidth="1"/>
    <col min="7177" max="7177" width="4.25" style="4" customWidth="1"/>
    <col min="7178" max="7179" width="4.625" style="4" bestFit="1" customWidth="1"/>
    <col min="7180" max="7180" width="5.5" style="4" bestFit="1" customWidth="1"/>
    <col min="7181" max="7185" width="4.625" style="4" bestFit="1" customWidth="1"/>
    <col min="7186" max="7186" width="3.625" style="4" bestFit="1" customWidth="1"/>
    <col min="7187" max="7187" width="4.625" style="4" bestFit="1" customWidth="1"/>
    <col min="7188" max="7188" width="20.875" style="4" customWidth="1"/>
    <col min="7189" max="7425" width="9" style="4"/>
    <col min="7426" max="7426" width="6" style="4" bestFit="1" customWidth="1"/>
    <col min="7427" max="7428" width="3.625" style="4" bestFit="1" customWidth="1"/>
    <col min="7429" max="7429" width="4.625" style="4" bestFit="1" customWidth="1"/>
    <col min="7430" max="7430" width="4.375" style="4" bestFit="1" customWidth="1"/>
    <col min="7431" max="7431" width="2.75" style="4" bestFit="1" customWidth="1"/>
    <col min="7432" max="7432" width="4.625" style="4" bestFit="1" customWidth="1"/>
    <col min="7433" max="7433" width="4.25" style="4" customWidth="1"/>
    <col min="7434" max="7435" width="4.625" style="4" bestFit="1" customWidth="1"/>
    <col min="7436" max="7436" width="5.5" style="4" bestFit="1" customWidth="1"/>
    <col min="7437" max="7441" width="4.625" style="4" bestFit="1" customWidth="1"/>
    <col min="7442" max="7442" width="3.625" style="4" bestFit="1" customWidth="1"/>
    <col min="7443" max="7443" width="4.625" style="4" bestFit="1" customWidth="1"/>
    <col min="7444" max="7444" width="20.875" style="4" customWidth="1"/>
    <col min="7445" max="7681" width="9" style="4"/>
    <col min="7682" max="7682" width="6" style="4" bestFit="1" customWidth="1"/>
    <col min="7683" max="7684" width="3.625" style="4" bestFit="1" customWidth="1"/>
    <col min="7685" max="7685" width="4.625" style="4" bestFit="1" customWidth="1"/>
    <col min="7686" max="7686" width="4.375" style="4" bestFit="1" customWidth="1"/>
    <col min="7687" max="7687" width="2.75" style="4" bestFit="1" customWidth="1"/>
    <col min="7688" max="7688" width="4.625" style="4" bestFit="1" customWidth="1"/>
    <col min="7689" max="7689" width="4.25" style="4" customWidth="1"/>
    <col min="7690" max="7691" width="4.625" style="4" bestFit="1" customWidth="1"/>
    <col min="7692" max="7692" width="5.5" style="4" bestFit="1" customWidth="1"/>
    <col min="7693" max="7697" width="4.625" style="4" bestFit="1" customWidth="1"/>
    <col min="7698" max="7698" width="3.625" style="4" bestFit="1" customWidth="1"/>
    <col min="7699" max="7699" width="4.625" style="4" bestFit="1" customWidth="1"/>
    <col min="7700" max="7700" width="20.875" style="4" customWidth="1"/>
    <col min="7701" max="7937" width="9" style="4"/>
    <col min="7938" max="7938" width="6" style="4" bestFit="1" customWidth="1"/>
    <col min="7939" max="7940" width="3.625" style="4" bestFit="1" customWidth="1"/>
    <col min="7941" max="7941" width="4.625" style="4" bestFit="1" customWidth="1"/>
    <col min="7942" max="7942" width="4.375" style="4" bestFit="1" customWidth="1"/>
    <col min="7943" max="7943" width="2.75" style="4" bestFit="1" customWidth="1"/>
    <col min="7944" max="7944" width="4.625" style="4" bestFit="1" customWidth="1"/>
    <col min="7945" max="7945" width="4.25" style="4" customWidth="1"/>
    <col min="7946" max="7947" width="4.625" style="4" bestFit="1" customWidth="1"/>
    <col min="7948" max="7948" width="5.5" style="4" bestFit="1" customWidth="1"/>
    <col min="7949" max="7953" width="4.625" style="4" bestFit="1" customWidth="1"/>
    <col min="7954" max="7954" width="3.625" style="4" bestFit="1" customWidth="1"/>
    <col min="7955" max="7955" width="4.625" style="4" bestFit="1" customWidth="1"/>
    <col min="7956" max="7956" width="20.875" style="4" customWidth="1"/>
    <col min="7957" max="8193" width="9" style="4"/>
    <col min="8194" max="8194" width="6" style="4" bestFit="1" customWidth="1"/>
    <col min="8195" max="8196" width="3.625" style="4" bestFit="1" customWidth="1"/>
    <col min="8197" max="8197" width="4.625" style="4" bestFit="1" customWidth="1"/>
    <col min="8198" max="8198" width="4.375" style="4" bestFit="1" customWidth="1"/>
    <col min="8199" max="8199" width="2.75" style="4" bestFit="1" customWidth="1"/>
    <col min="8200" max="8200" width="4.625" style="4" bestFit="1" customWidth="1"/>
    <col min="8201" max="8201" width="4.25" style="4" customWidth="1"/>
    <col min="8202" max="8203" width="4.625" style="4" bestFit="1" customWidth="1"/>
    <col min="8204" max="8204" width="5.5" style="4" bestFit="1" customWidth="1"/>
    <col min="8205" max="8209" width="4.625" style="4" bestFit="1" customWidth="1"/>
    <col min="8210" max="8210" width="3.625" style="4" bestFit="1" customWidth="1"/>
    <col min="8211" max="8211" width="4.625" style="4" bestFit="1" customWidth="1"/>
    <col min="8212" max="8212" width="20.875" style="4" customWidth="1"/>
    <col min="8213" max="8449" width="9" style="4"/>
    <col min="8450" max="8450" width="6" style="4" bestFit="1" customWidth="1"/>
    <col min="8451" max="8452" width="3.625" style="4" bestFit="1" customWidth="1"/>
    <col min="8453" max="8453" width="4.625" style="4" bestFit="1" customWidth="1"/>
    <col min="8454" max="8454" width="4.375" style="4" bestFit="1" customWidth="1"/>
    <col min="8455" max="8455" width="2.75" style="4" bestFit="1" customWidth="1"/>
    <col min="8456" max="8456" width="4.625" style="4" bestFit="1" customWidth="1"/>
    <col min="8457" max="8457" width="4.25" style="4" customWidth="1"/>
    <col min="8458" max="8459" width="4.625" style="4" bestFit="1" customWidth="1"/>
    <col min="8460" max="8460" width="5.5" style="4" bestFit="1" customWidth="1"/>
    <col min="8461" max="8465" width="4.625" style="4" bestFit="1" customWidth="1"/>
    <col min="8466" max="8466" width="3.625" style="4" bestFit="1" customWidth="1"/>
    <col min="8467" max="8467" width="4.625" style="4" bestFit="1" customWidth="1"/>
    <col min="8468" max="8468" width="20.875" style="4" customWidth="1"/>
    <col min="8469" max="8705" width="9" style="4"/>
    <col min="8706" max="8706" width="6" style="4" bestFit="1" customWidth="1"/>
    <col min="8707" max="8708" width="3.625" style="4" bestFit="1" customWidth="1"/>
    <col min="8709" max="8709" width="4.625" style="4" bestFit="1" customWidth="1"/>
    <col min="8710" max="8710" width="4.375" style="4" bestFit="1" customWidth="1"/>
    <col min="8711" max="8711" width="2.75" style="4" bestFit="1" customWidth="1"/>
    <col min="8712" max="8712" width="4.625" style="4" bestFit="1" customWidth="1"/>
    <col min="8713" max="8713" width="4.25" style="4" customWidth="1"/>
    <col min="8714" max="8715" width="4.625" style="4" bestFit="1" customWidth="1"/>
    <col min="8716" max="8716" width="5.5" style="4" bestFit="1" customWidth="1"/>
    <col min="8717" max="8721" width="4.625" style="4" bestFit="1" customWidth="1"/>
    <col min="8722" max="8722" width="3.625" style="4" bestFit="1" customWidth="1"/>
    <col min="8723" max="8723" width="4.625" style="4" bestFit="1" customWidth="1"/>
    <col min="8724" max="8724" width="20.875" style="4" customWidth="1"/>
    <col min="8725" max="8961" width="9" style="4"/>
    <col min="8962" max="8962" width="6" style="4" bestFit="1" customWidth="1"/>
    <col min="8963" max="8964" width="3.625" style="4" bestFit="1" customWidth="1"/>
    <col min="8965" max="8965" width="4.625" style="4" bestFit="1" customWidth="1"/>
    <col min="8966" max="8966" width="4.375" style="4" bestFit="1" customWidth="1"/>
    <col min="8967" max="8967" width="2.75" style="4" bestFit="1" customWidth="1"/>
    <col min="8968" max="8968" width="4.625" style="4" bestFit="1" customWidth="1"/>
    <col min="8969" max="8969" width="4.25" style="4" customWidth="1"/>
    <col min="8970" max="8971" width="4.625" style="4" bestFit="1" customWidth="1"/>
    <col min="8972" max="8972" width="5.5" style="4" bestFit="1" customWidth="1"/>
    <col min="8973" max="8977" width="4.625" style="4" bestFit="1" customWidth="1"/>
    <col min="8978" max="8978" width="3.625" style="4" bestFit="1" customWidth="1"/>
    <col min="8979" max="8979" width="4.625" style="4" bestFit="1" customWidth="1"/>
    <col min="8980" max="8980" width="20.875" style="4" customWidth="1"/>
    <col min="8981" max="9217" width="9" style="4"/>
    <col min="9218" max="9218" width="6" style="4" bestFit="1" customWidth="1"/>
    <col min="9219" max="9220" width="3.625" style="4" bestFit="1" customWidth="1"/>
    <col min="9221" max="9221" width="4.625" style="4" bestFit="1" customWidth="1"/>
    <col min="9222" max="9222" width="4.375" style="4" bestFit="1" customWidth="1"/>
    <col min="9223" max="9223" width="2.75" style="4" bestFit="1" customWidth="1"/>
    <col min="9224" max="9224" width="4.625" style="4" bestFit="1" customWidth="1"/>
    <col min="9225" max="9225" width="4.25" style="4" customWidth="1"/>
    <col min="9226" max="9227" width="4.625" style="4" bestFit="1" customWidth="1"/>
    <col min="9228" max="9228" width="5.5" style="4" bestFit="1" customWidth="1"/>
    <col min="9229" max="9233" width="4.625" style="4" bestFit="1" customWidth="1"/>
    <col min="9234" max="9234" width="3.625" style="4" bestFit="1" customWidth="1"/>
    <col min="9235" max="9235" width="4.625" style="4" bestFit="1" customWidth="1"/>
    <col min="9236" max="9236" width="20.875" style="4" customWidth="1"/>
    <col min="9237" max="9473" width="9" style="4"/>
    <col min="9474" max="9474" width="6" style="4" bestFit="1" customWidth="1"/>
    <col min="9475" max="9476" width="3.625" style="4" bestFit="1" customWidth="1"/>
    <col min="9477" max="9477" width="4.625" style="4" bestFit="1" customWidth="1"/>
    <col min="9478" max="9478" width="4.375" style="4" bestFit="1" customWidth="1"/>
    <col min="9479" max="9479" width="2.75" style="4" bestFit="1" customWidth="1"/>
    <col min="9480" max="9480" width="4.625" style="4" bestFit="1" customWidth="1"/>
    <col min="9481" max="9481" width="4.25" style="4" customWidth="1"/>
    <col min="9482" max="9483" width="4.625" style="4" bestFit="1" customWidth="1"/>
    <col min="9484" max="9484" width="5.5" style="4" bestFit="1" customWidth="1"/>
    <col min="9485" max="9489" width="4.625" style="4" bestFit="1" customWidth="1"/>
    <col min="9490" max="9490" width="3.625" style="4" bestFit="1" customWidth="1"/>
    <col min="9491" max="9491" width="4.625" style="4" bestFit="1" customWidth="1"/>
    <col min="9492" max="9492" width="20.875" style="4" customWidth="1"/>
    <col min="9493" max="9729" width="9" style="4"/>
    <col min="9730" max="9730" width="6" style="4" bestFit="1" customWidth="1"/>
    <col min="9731" max="9732" width="3.625" style="4" bestFit="1" customWidth="1"/>
    <col min="9733" max="9733" width="4.625" style="4" bestFit="1" customWidth="1"/>
    <col min="9734" max="9734" width="4.375" style="4" bestFit="1" customWidth="1"/>
    <col min="9735" max="9735" width="2.75" style="4" bestFit="1" customWidth="1"/>
    <col min="9736" max="9736" width="4.625" style="4" bestFit="1" customWidth="1"/>
    <col min="9737" max="9737" width="4.25" style="4" customWidth="1"/>
    <col min="9738" max="9739" width="4.625" style="4" bestFit="1" customWidth="1"/>
    <col min="9740" max="9740" width="5.5" style="4" bestFit="1" customWidth="1"/>
    <col min="9741" max="9745" width="4.625" style="4" bestFit="1" customWidth="1"/>
    <col min="9746" max="9746" width="3.625" style="4" bestFit="1" customWidth="1"/>
    <col min="9747" max="9747" width="4.625" style="4" bestFit="1" customWidth="1"/>
    <col min="9748" max="9748" width="20.875" style="4" customWidth="1"/>
    <col min="9749" max="9985" width="9" style="4"/>
    <col min="9986" max="9986" width="6" style="4" bestFit="1" customWidth="1"/>
    <col min="9987" max="9988" width="3.625" style="4" bestFit="1" customWidth="1"/>
    <col min="9989" max="9989" width="4.625" style="4" bestFit="1" customWidth="1"/>
    <col min="9990" max="9990" width="4.375" style="4" bestFit="1" customWidth="1"/>
    <col min="9991" max="9991" width="2.75" style="4" bestFit="1" customWidth="1"/>
    <col min="9992" max="9992" width="4.625" style="4" bestFit="1" customWidth="1"/>
    <col min="9993" max="9993" width="4.25" style="4" customWidth="1"/>
    <col min="9994" max="9995" width="4.625" style="4" bestFit="1" customWidth="1"/>
    <col min="9996" max="9996" width="5.5" style="4" bestFit="1" customWidth="1"/>
    <col min="9997" max="10001" width="4.625" style="4" bestFit="1" customWidth="1"/>
    <col min="10002" max="10002" width="3.625" style="4" bestFit="1" customWidth="1"/>
    <col min="10003" max="10003" width="4.625" style="4" bestFit="1" customWidth="1"/>
    <col min="10004" max="10004" width="20.875" style="4" customWidth="1"/>
    <col min="10005" max="10241" width="9" style="4"/>
    <col min="10242" max="10242" width="6" style="4" bestFit="1" customWidth="1"/>
    <col min="10243" max="10244" width="3.625" style="4" bestFit="1" customWidth="1"/>
    <col min="10245" max="10245" width="4.625" style="4" bestFit="1" customWidth="1"/>
    <col min="10246" max="10246" width="4.375" style="4" bestFit="1" customWidth="1"/>
    <col min="10247" max="10247" width="2.75" style="4" bestFit="1" customWidth="1"/>
    <col min="10248" max="10248" width="4.625" style="4" bestFit="1" customWidth="1"/>
    <col min="10249" max="10249" width="4.25" style="4" customWidth="1"/>
    <col min="10250" max="10251" width="4.625" style="4" bestFit="1" customWidth="1"/>
    <col min="10252" max="10252" width="5.5" style="4" bestFit="1" customWidth="1"/>
    <col min="10253" max="10257" width="4.625" style="4" bestFit="1" customWidth="1"/>
    <col min="10258" max="10258" width="3.625" style="4" bestFit="1" customWidth="1"/>
    <col min="10259" max="10259" width="4.625" style="4" bestFit="1" customWidth="1"/>
    <col min="10260" max="10260" width="20.875" style="4" customWidth="1"/>
    <col min="10261" max="10497" width="9" style="4"/>
    <col min="10498" max="10498" width="6" style="4" bestFit="1" customWidth="1"/>
    <col min="10499" max="10500" width="3.625" style="4" bestFit="1" customWidth="1"/>
    <col min="10501" max="10501" width="4.625" style="4" bestFit="1" customWidth="1"/>
    <col min="10502" max="10502" width="4.375" style="4" bestFit="1" customWidth="1"/>
    <col min="10503" max="10503" width="2.75" style="4" bestFit="1" customWidth="1"/>
    <col min="10504" max="10504" width="4.625" style="4" bestFit="1" customWidth="1"/>
    <col min="10505" max="10505" width="4.25" style="4" customWidth="1"/>
    <col min="10506" max="10507" width="4.625" style="4" bestFit="1" customWidth="1"/>
    <col min="10508" max="10508" width="5.5" style="4" bestFit="1" customWidth="1"/>
    <col min="10509" max="10513" width="4.625" style="4" bestFit="1" customWidth="1"/>
    <col min="10514" max="10514" width="3.625" style="4" bestFit="1" customWidth="1"/>
    <col min="10515" max="10515" width="4.625" style="4" bestFit="1" customWidth="1"/>
    <col min="10516" max="10516" width="20.875" style="4" customWidth="1"/>
    <col min="10517" max="10753" width="9" style="4"/>
    <col min="10754" max="10754" width="6" style="4" bestFit="1" customWidth="1"/>
    <col min="10755" max="10756" width="3.625" style="4" bestFit="1" customWidth="1"/>
    <col min="10757" max="10757" width="4.625" style="4" bestFit="1" customWidth="1"/>
    <col min="10758" max="10758" width="4.375" style="4" bestFit="1" customWidth="1"/>
    <col min="10759" max="10759" width="2.75" style="4" bestFit="1" customWidth="1"/>
    <col min="10760" max="10760" width="4.625" style="4" bestFit="1" customWidth="1"/>
    <col min="10761" max="10761" width="4.25" style="4" customWidth="1"/>
    <col min="10762" max="10763" width="4.625" style="4" bestFit="1" customWidth="1"/>
    <col min="10764" max="10764" width="5.5" style="4" bestFit="1" customWidth="1"/>
    <col min="10765" max="10769" width="4.625" style="4" bestFit="1" customWidth="1"/>
    <col min="10770" max="10770" width="3.625" style="4" bestFit="1" customWidth="1"/>
    <col min="10771" max="10771" width="4.625" style="4" bestFit="1" customWidth="1"/>
    <col min="10772" max="10772" width="20.875" style="4" customWidth="1"/>
    <col min="10773" max="11009" width="9" style="4"/>
    <col min="11010" max="11010" width="6" style="4" bestFit="1" customWidth="1"/>
    <col min="11011" max="11012" width="3.625" style="4" bestFit="1" customWidth="1"/>
    <col min="11013" max="11013" width="4.625" style="4" bestFit="1" customWidth="1"/>
    <col min="11014" max="11014" width="4.375" style="4" bestFit="1" customWidth="1"/>
    <col min="11015" max="11015" width="2.75" style="4" bestFit="1" customWidth="1"/>
    <col min="11016" max="11016" width="4.625" style="4" bestFit="1" customWidth="1"/>
    <col min="11017" max="11017" width="4.25" style="4" customWidth="1"/>
    <col min="11018" max="11019" width="4.625" style="4" bestFit="1" customWidth="1"/>
    <col min="11020" max="11020" width="5.5" style="4" bestFit="1" customWidth="1"/>
    <col min="11021" max="11025" width="4.625" style="4" bestFit="1" customWidth="1"/>
    <col min="11026" max="11026" width="3.625" style="4" bestFit="1" customWidth="1"/>
    <col min="11027" max="11027" width="4.625" style="4" bestFit="1" customWidth="1"/>
    <col min="11028" max="11028" width="20.875" style="4" customWidth="1"/>
    <col min="11029" max="11265" width="9" style="4"/>
    <col min="11266" max="11266" width="6" style="4" bestFit="1" customWidth="1"/>
    <col min="11267" max="11268" width="3.625" style="4" bestFit="1" customWidth="1"/>
    <col min="11269" max="11269" width="4.625" style="4" bestFit="1" customWidth="1"/>
    <col min="11270" max="11270" width="4.375" style="4" bestFit="1" customWidth="1"/>
    <col min="11271" max="11271" width="2.75" style="4" bestFit="1" customWidth="1"/>
    <col min="11272" max="11272" width="4.625" style="4" bestFit="1" customWidth="1"/>
    <col min="11273" max="11273" width="4.25" style="4" customWidth="1"/>
    <col min="11274" max="11275" width="4.625" style="4" bestFit="1" customWidth="1"/>
    <col min="11276" max="11276" width="5.5" style="4" bestFit="1" customWidth="1"/>
    <col min="11277" max="11281" width="4.625" style="4" bestFit="1" customWidth="1"/>
    <col min="11282" max="11282" width="3.625" style="4" bestFit="1" customWidth="1"/>
    <col min="11283" max="11283" width="4.625" style="4" bestFit="1" customWidth="1"/>
    <col min="11284" max="11284" width="20.875" style="4" customWidth="1"/>
    <col min="11285" max="11521" width="9" style="4"/>
    <col min="11522" max="11522" width="6" style="4" bestFit="1" customWidth="1"/>
    <col min="11523" max="11524" width="3.625" style="4" bestFit="1" customWidth="1"/>
    <col min="11525" max="11525" width="4.625" style="4" bestFit="1" customWidth="1"/>
    <col min="11526" max="11526" width="4.375" style="4" bestFit="1" customWidth="1"/>
    <col min="11527" max="11527" width="2.75" style="4" bestFit="1" customWidth="1"/>
    <col min="11528" max="11528" width="4.625" style="4" bestFit="1" customWidth="1"/>
    <col min="11529" max="11529" width="4.25" style="4" customWidth="1"/>
    <col min="11530" max="11531" width="4.625" style="4" bestFit="1" customWidth="1"/>
    <col min="11532" max="11532" width="5.5" style="4" bestFit="1" customWidth="1"/>
    <col min="11533" max="11537" width="4.625" style="4" bestFit="1" customWidth="1"/>
    <col min="11538" max="11538" width="3.625" style="4" bestFit="1" customWidth="1"/>
    <col min="11539" max="11539" width="4.625" style="4" bestFit="1" customWidth="1"/>
    <col min="11540" max="11540" width="20.875" style="4" customWidth="1"/>
    <col min="11541" max="11777" width="9" style="4"/>
    <col min="11778" max="11778" width="6" style="4" bestFit="1" customWidth="1"/>
    <col min="11779" max="11780" width="3.625" style="4" bestFit="1" customWidth="1"/>
    <col min="11781" max="11781" width="4.625" style="4" bestFit="1" customWidth="1"/>
    <col min="11782" max="11782" width="4.375" style="4" bestFit="1" customWidth="1"/>
    <col min="11783" max="11783" width="2.75" style="4" bestFit="1" customWidth="1"/>
    <col min="11784" max="11784" width="4.625" style="4" bestFit="1" customWidth="1"/>
    <col min="11785" max="11785" width="4.25" style="4" customWidth="1"/>
    <col min="11786" max="11787" width="4.625" style="4" bestFit="1" customWidth="1"/>
    <col min="11788" max="11788" width="5.5" style="4" bestFit="1" customWidth="1"/>
    <col min="11789" max="11793" width="4.625" style="4" bestFit="1" customWidth="1"/>
    <col min="11794" max="11794" width="3.625" style="4" bestFit="1" customWidth="1"/>
    <col min="11795" max="11795" width="4.625" style="4" bestFit="1" customWidth="1"/>
    <col min="11796" max="11796" width="20.875" style="4" customWidth="1"/>
    <col min="11797" max="12033" width="9" style="4"/>
    <col min="12034" max="12034" width="6" style="4" bestFit="1" customWidth="1"/>
    <col min="12035" max="12036" width="3.625" style="4" bestFit="1" customWidth="1"/>
    <col min="12037" max="12037" width="4.625" style="4" bestFit="1" customWidth="1"/>
    <col min="12038" max="12038" width="4.375" style="4" bestFit="1" customWidth="1"/>
    <col min="12039" max="12039" width="2.75" style="4" bestFit="1" customWidth="1"/>
    <col min="12040" max="12040" width="4.625" style="4" bestFit="1" customWidth="1"/>
    <col min="12041" max="12041" width="4.25" style="4" customWidth="1"/>
    <col min="12042" max="12043" width="4.625" style="4" bestFit="1" customWidth="1"/>
    <col min="12044" max="12044" width="5.5" style="4" bestFit="1" customWidth="1"/>
    <col min="12045" max="12049" width="4.625" style="4" bestFit="1" customWidth="1"/>
    <col min="12050" max="12050" width="3.625" style="4" bestFit="1" customWidth="1"/>
    <col min="12051" max="12051" width="4.625" style="4" bestFit="1" customWidth="1"/>
    <col min="12052" max="12052" width="20.875" style="4" customWidth="1"/>
    <col min="12053" max="12289" width="9" style="4"/>
    <col min="12290" max="12290" width="6" style="4" bestFit="1" customWidth="1"/>
    <col min="12291" max="12292" width="3.625" style="4" bestFit="1" customWidth="1"/>
    <col min="12293" max="12293" width="4.625" style="4" bestFit="1" customWidth="1"/>
    <col min="12294" max="12294" width="4.375" style="4" bestFit="1" customWidth="1"/>
    <col min="12295" max="12295" width="2.75" style="4" bestFit="1" customWidth="1"/>
    <col min="12296" max="12296" width="4.625" style="4" bestFit="1" customWidth="1"/>
    <col min="12297" max="12297" width="4.25" style="4" customWidth="1"/>
    <col min="12298" max="12299" width="4.625" style="4" bestFit="1" customWidth="1"/>
    <col min="12300" max="12300" width="5.5" style="4" bestFit="1" customWidth="1"/>
    <col min="12301" max="12305" width="4.625" style="4" bestFit="1" customWidth="1"/>
    <col min="12306" max="12306" width="3.625" style="4" bestFit="1" customWidth="1"/>
    <col min="12307" max="12307" width="4.625" style="4" bestFit="1" customWidth="1"/>
    <col min="12308" max="12308" width="20.875" style="4" customWidth="1"/>
    <col min="12309" max="12545" width="9" style="4"/>
    <col min="12546" max="12546" width="6" style="4" bestFit="1" customWidth="1"/>
    <col min="12547" max="12548" width="3.625" style="4" bestFit="1" customWidth="1"/>
    <col min="12549" max="12549" width="4.625" style="4" bestFit="1" customWidth="1"/>
    <col min="12550" max="12550" width="4.375" style="4" bestFit="1" customWidth="1"/>
    <col min="12551" max="12551" width="2.75" style="4" bestFit="1" customWidth="1"/>
    <col min="12552" max="12552" width="4.625" style="4" bestFit="1" customWidth="1"/>
    <col min="12553" max="12553" width="4.25" style="4" customWidth="1"/>
    <col min="12554" max="12555" width="4.625" style="4" bestFit="1" customWidth="1"/>
    <col min="12556" max="12556" width="5.5" style="4" bestFit="1" customWidth="1"/>
    <col min="12557" max="12561" width="4.625" style="4" bestFit="1" customWidth="1"/>
    <col min="12562" max="12562" width="3.625" style="4" bestFit="1" customWidth="1"/>
    <col min="12563" max="12563" width="4.625" style="4" bestFit="1" customWidth="1"/>
    <col min="12564" max="12564" width="20.875" style="4" customWidth="1"/>
    <col min="12565" max="12801" width="9" style="4"/>
    <col min="12802" max="12802" width="6" style="4" bestFit="1" customWidth="1"/>
    <col min="12803" max="12804" width="3.625" style="4" bestFit="1" customWidth="1"/>
    <col min="12805" max="12805" width="4.625" style="4" bestFit="1" customWidth="1"/>
    <col min="12806" max="12806" width="4.375" style="4" bestFit="1" customWidth="1"/>
    <col min="12807" max="12807" width="2.75" style="4" bestFit="1" customWidth="1"/>
    <col min="12808" max="12808" width="4.625" style="4" bestFit="1" customWidth="1"/>
    <col min="12809" max="12809" width="4.25" style="4" customWidth="1"/>
    <col min="12810" max="12811" width="4.625" style="4" bestFit="1" customWidth="1"/>
    <col min="12812" max="12812" width="5.5" style="4" bestFit="1" customWidth="1"/>
    <col min="12813" max="12817" width="4.625" style="4" bestFit="1" customWidth="1"/>
    <col min="12818" max="12818" width="3.625" style="4" bestFit="1" customWidth="1"/>
    <col min="12819" max="12819" width="4.625" style="4" bestFit="1" customWidth="1"/>
    <col min="12820" max="12820" width="20.875" style="4" customWidth="1"/>
    <col min="12821" max="13057" width="9" style="4"/>
    <col min="13058" max="13058" width="6" style="4" bestFit="1" customWidth="1"/>
    <col min="13059" max="13060" width="3.625" style="4" bestFit="1" customWidth="1"/>
    <col min="13061" max="13061" width="4.625" style="4" bestFit="1" customWidth="1"/>
    <col min="13062" max="13062" width="4.375" style="4" bestFit="1" customWidth="1"/>
    <col min="13063" max="13063" width="2.75" style="4" bestFit="1" customWidth="1"/>
    <col min="13064" max="13064" width="4.625" style="4" bestFit="1" customWidth="1"/>
    <col min="13065" max="13065" width="4.25" style="4" customWidth="1"/>
    <col min="13066" max="13067" width="4.625" style="4" bestFit="1" customWidth="1"/>
    <col min="13068" max="13068" width="5.5" style="4" bestFit="1" customWidth="1"/>
    <col min="13069" max="13073" width="4.625" style="4" bestFit="1" customWidth="1"/>
    <col min="13074" max="13074" width="3.625" style="4" bestFit="1" customWidth="1"/>
    <col min="13075" max="13075" width="4.625" style="4" bestFit="1" customWidth="1"/>
    <col min="13076" max="13076" width="20.875" style="4" customWidth="1"/>
    <col min="13077" max="13313" width="9" style="4"/>
    <col min="13314" max="13314" width="6" style="4" bestFit="1" customWidth="1"/>
    <col min="13315" max="13316" width="3.625" style="4" bestFit="1" customWidth="1"/>
    <col min="13317" max="13317" width="4.625" style="4" bestFit="1" customWidth="1"/>
    <col min="13318" max="13318" width="4.375" style="4" bestFit="1" customWidth="1"/>
    <col min="13319" max="13319" width="2.75" style="4" bestFit="1" customWidth="1"/>
    <col min="13320" max="13320" width="4.625" style="4" bestFit="1" customWidth="1"/>
    <col min="13321" max="13321" width="4.25" style="4" customWidth="1"/>
    <col min="13322" max="13323" width="4.625" style="4" bestFit="1" customWidth="1"/>
    <col min="13324" max="13324" width="5.5" style="4" bestFit="1" customWidth="1"/>
    <col min="13325" max="13329" width="4.625" style="4" bestFit="1" customWidth="1"/>
    <col min="13330" max="13330" width="3.625" style="4" bestFit="1" customWidth="1"/>
    <col min="13331" max="13331" width="4.625" style="4" bestFit="1" customWidth="1"/>
    <col min="13332" max="13332" width="20.875" style="4" customWidth="1"/>
    <col min="13333" max="13569" width="9" style="4"/>
    <col min="13570" max="13570" width="6" style="4" bestFit="1" customWidth="1"/>
    <col min="13571" max="13572" width="3.625" style="4" bestFit="1" customWidth="1"/>
    <col min="13573" max="13573" width="4.625" style="4" bestFit="1" customWidth="1"/>
    <col min="13574" max="13574" width="4.375" style="4" bestFit="1" customWidth="1"/>
    <col min="13575" max="13575" width="2.75" style="4" bestFit="1" customWidth="1"/>
    <col min="13576" max="13576" width="4.625" style="4" bestFit="1" customWidth="1"/>
    <col min="13577" max="13577" width="4.25" style="4" customWidth="1"/>
    <col min="13578" max="13579" width="4.625" style="4" bestFit="1" customWidth="1"/>
    <col min="13580" max="13580" width="5.5" style="4" bestFit="1" customWidth="1"/>
    <col min="13581" max="13585" width="4.625" style="4" bestFit="1" customWidth="1"/>
    <col min="13586" max="13586" width="3.625" style="4" bestFit="1" customWidth="1"/>
    <col min="13587" max="13587" width="4.625" style="4" bestFit="1" customWidth="1"/>
    <col min="13588" max="13588" width="20.875" style="4" customWidth="1"/>
    <col min="13589" max="13825" width="9" style="4"/>
    <col min="13826" max="13826" width="6" style="4" bestFit="1" customWidth="1"/>
    <col min="13827" max="13828" width="3.625" style="4" bestFit="1" customWidth="1"/>
    <col min="13829" max="13829" width="4.625" style="4" bestFit="1" customWidth="1"/>
    <col min="13830" max="13830" width="4.375" style="4" bestFit="1" customWidth="1"/>
    <col min="13831" max="13831" width="2.75" style="4" bestFit="1" customWidth="1"/>
    <col min="13832" max="13832" width="4.625" style="4" bestFit="1" customWidth="1"/>
    <col min="13833" max="13833" width="4.25" style="4" customWidth="1"/>
    <col min="13834" max="13835" width="4.625" style="4" bestFit="1" customWidth="1"/>
    <col min="13836" max="13836" width="5.5" style="4" bestFit="1" customWidth="1"/>
    <col min="13837" max="13841" width="4.625" style="4" bestFit="1" customWidth="1"/>
    <col min="13842" max="13842" width="3.625" style="4" bestFit="1" customWidth="1"/>
    <col min="13843" max="13843" width="4.625" style="4" bestFit="1" customWidth="1"/>
    <col min="13844" max="13844" width="20.875" style="4" customWidth="1"/>
    <col min="13845" max="14081" width="9" style="4"/>
    <col min="14082" max="14082" width="6" style="4" bestFit="1" customWidth="1"/>
    <col min="14083" max="14084" width="3.625" style="4" bestFit="1" customWidth="1"/>
    <col min="14085" max="14085" width="4.625" style="4" bestFit="1" customWidth="1"/>
    <col min="14086" max="14086" width="4.375" style="4" bestFit="1" customWidth="1"/>
    <col min="14087" max="14087" width="2.75" style="4" bestFit="1" customWidth="1"/>
    <col min="14088" max="14088" width="4.625" style="4" bestFit="1" customWidth="1"/>
    <col min="14089" max="14089" width="4.25" style="4" customWidth="1"/>
    <col min="14090" max="14091" width="4.625" style="4" bestFit="1" customWidth="1"/>
    <col min="14092" max="14092" width="5.5" style="4" bestFit="1" customWidth="1"/>
    <col min="14093" max="14097" width="4.625" style="4" bestFit="1" customWidth="1"/>
    <col min="14098" max="14098" width="3.625" style="4" bestFit="1" customWidth="1"/>
    <col min="14099" max="14099" width="4.625" style="4" bestFit="1" customWidth="1"/>
    <col min="14100" max="14100" width="20.875" style="4" customWidth="1"/>
    <col min="14101" max="14337" width="9" style="4"/>
    <col min="14338" max="14338" width="6" style="4" bestFit="1" customWidth="1"/>
    <col min="14339" max="14340" width="3.625" style="4" bestFit="1" customWidth="1"/>
    <col min="14341" max="14341" width="4.625" style="4" bestFit="1" customWidth="1"/>
    <col min="14342" max="14342" width="4.375" style="4" bestFit="1" customWidth="1"/>
    <col min="14343" max="14343" width="2.75" style="4" bestFit="1" customWidth="1"/>
    <col min="14344" max="14344" width="4.625" style="4" bestFit="1" customWidth="1"/>
    <col min="14345" max="14345" width="4.25" style="4" customWidth="1"/>
    <col min="14346" max="14347" width="4.625" style="4" bestFit="1" customWidth="1"/>
    <col min="14348" max="14348" width="5.5" style="4" bestFit="1" customWidth="1"/>
    <col min="14349" max="14353" width="4.625" style="4" bestFit="1" customWidth="1"/>
    <col min="14354" max="14354" width="3.625" style="4" bestFit="1" customWidth="1"/>
    <col min="14355" max="14355" width="4.625" style="4" bestFit="1" customWidth="1"/>
    <col min="14356" max="14356" width="20.875" style="4" customWidth="1"/>
    <col min="14357" max="14593" width="9" style="4"/>
    <col min="14594" max="14594" width="6" style="4" bestFit="1" customWidth="1"/>
    <col min="14595" max="14596" width="3.625" style="4" bestFit="1" customWidth="1"/>
    <col min="14597" max="14597" width="4.625" style="4" bestFit="1" customWidth="1"/>
    <col min="14598" max="14598" width="4.375" style="4" bestFit="1" customWidth="1"/>
    <col min="14599" max="14599" width="2.75" style="4" bestFit="1" customWidth="1"/>
    <col min="14600" max="14600" width="4.625" style="4" bestFit="1" customWidth="1"/>
    <col min="14601" max="14601" width="4.25" style="4" customWidth="1"/>
    <col min="14602" max="14603" width="4.625" style="4" bestFit="1" customWidth="1"/>
    <col min="14604" max="14604" width="5.5" style="4" bestFit="1" customWidth="1"/>
    <col min="14605" max="14609" width="4.625" style="4" bestFit="1" customWidth="1"/>
    <col min="14610" max="14610" width="3.625" style="4" bestFit="1" customWidth="1"/>
    <col min="14611" max="14611" width="4.625" style="4" bestFit="1" customWidth="1"/>
    <col min="14612" max="14612" width="20.875" style="4" customWidth="1"/>
    <col min="14613" max="14849" width="9" style="4"/>
    <col min="14850" max="14850" width="6" style="4" bestFit="1" customWidth="1"/>
    <col min="14851" max="14852" width="3.625" style="4" bestFit="1" customWidth="1"/>
    <col min="14853" max="14853" width="4.625" style="4" bestFit="1" customWidth="1"/>
    <col min="14854" max="14854" width="4.375" style="4" bestFit="1" customWidth="1"/>
    <col min="14855" max="14855" width="2.75" style="4" bestFit="1" customWidth="1"/>
    <col min="14856" max="14856" width="4.625" style="4" bestFit="1" customWidth="1"/>
    <col min="14857" max="14857" width="4.25" style="4" customWidth="1"/>
    <col min="14858" max="14859" width="4.625" style="4" bestFit="1" customWidth="1"/>
    <col min="14860" max="14860" width="5.5" style="4" bestFit="1" customWidth="1"/>
    <col min="14861" max="14865" width="4.625" style="4" bestFit="1" customWidth="1"/>
    <col min="14866" max="14866" width="3.625" style="4" bestFit="1" customWidth="1"/>
    <col min="14867" max="14867" width="4.625" style="4" bestFit="1" customWidth="1"/>
    <col min="14868" max="14868" width="20.875" style="4" customWidth="1"/>
    <col min="14869" max="15105" width="9" style="4"/>
    <col min="15106" max="15106" width="6" style="4" bestFit="1" customWidth="1"/>
    <col min="15107" max="15108" width="3.625" style="4" bestFit="1" customWidth="1"/>
    <col min="15109" max="15109" width="4.625" style="4" bestFit="1" customWidth="1"/>
    <col min="15110" max="15110" width="4.375" style="4" bestFit="1" customWidth="1"/>
    <col min="15111" max="15111" width="2.75" style="4" bestFit="1" customWidth="1"/>
    <col min="15112" max="15112" width="4.625" style="4" bestFit="1" customWidth="1"/>
    <col min="15113" max="15113" width="4.25" style="4" customWidth="1"/>
    <col min="15114" max="15115" width="4.625" style="4" bestFit="1" customWidth="1"/>
    <col min="15116" max="15116" width="5.5" style="4" bestFit="1" customWidth="1"/>
    <col min="15117" max="15121" width="4.625" style="4" bestFit="1" customWidth="1"/>
    <col min="15122" max="15122" width="3.625" style="4" bestFit="1" customWidth="1"/>
    <col min="15123" max="15123" width="4.625" style="4" bestFit="1" customWidth="1"/>
    <col min="15124" max="15124" width="20.875" style="4" customWidth="1"/>
    <col min="15125" max="15361" width="9" style="4"/>
    <col min="15362" max="15362" width="6" style="4" bestFit="1" customWidth="1"/>
    <col min="15363" max="15364" width="3.625" style="4" bestFit="1" customWidth="1"/>
    <col min="15365" max="15365" width="4.625" style="4" bestFit="1" customWidth="1"/>
    <col min="15366" max="15366" width="4.375" style="4" bestFit="1" customWidth="1"/>
    <col min="15367" max="15367" width="2.75" style="4" bestFit="1" customWidth="1"/>
    <col min="15368" max="15368" width="4.625" style="4" bestFit="1" customWidth="1"/>
    <col min="15369" max="15369" width="4.25" style="4" customWidth="1"/>
    <col min="15370" max="15371" width="4.625" style="4" bestFit="1" customWidth="1"/>
    <col min="15372" max="15372" width="5.5" style="4" bestFit="1" customWidth="1"/>
    <col min="15373" max="15377" width="4.625" style="4" bestFit="1" customWidth="1"/>
    <col min="15378" max="15378" width="3.625" style="4" bestFit="1" customWidth="1"/>
    <col min="15379" max="15379" width="4.625" style="4" bestFit="1" customWidth="1"/>
    <col min="15380" max="15380" width="20.875" style="4" customWidth="1"/>
    <col min="15381" max="15617" width="9" style="4"/>
    <col min="15618" max="15618" width="6" style="4" bestFit="1" customWidth="1"/>
    <col min="15619" max="15620" width="3.625" style="4" bestFit="1" customWidth="1"/>
    <col min="15621" max="15621" width="4.625" style="4" bestFit="1" customWidth="1"/>
    <col min="15622" max="15622" width="4.375" style="4" bestFit="1" customWidth="1"/>
    <col min="15623" max="15623" width="2.75" style="4" bestFit="1" customWidth="1"/>
    <col min="15624" max="15624" width="4.625" style="4" bestFit="1" customWidth="1"/>
    <col min="15625" max="15625" width="4.25" style="4" customWidth="1"/>
    <col min="15626" max="15627" width="4.625" style="4" bestFit="1" customWidth="1"/>
    <col min="15628" max="15628" width="5.5" style="4" bestFit="1" customWidth="1"/>
    <col min="15629" max="15633" width="4.625" style="4" bestFit="1" customWidth="1"/>
    <col min="15634" max="15634" width="3.625" style="4" bestFit="1" customWidth="1"/>
    <col min="15635" max="15635" width="4.625" style="4" bestFit="1" customWidth="1"/>
    <col min="15636" max="15636" width="20.875" style="4" customWidth="1"/>
    <col min="15637" max="15873" width="9" style="4"/>
    <col min="15874" max="15874" width="6" style="4" bestFit="1" customWidth="1"/>
    <col min="15875" max="15876" width="3.625" style="4" bestFit="1" customWidth="1"/>
    <col min="15877" max="15877" width="4.625" style="4" bestFit="1" customWidth="1"/>
    <col min="15878" max="15878" width="4.375" style="4" bestFit="1" customWidth="1"/>
    <col min="15879" max="15879" width="2.75" style="4" bestFit="1" customWidth="1"/>
    <col min="15880" max="15880" width="4.625" style="4" bestFit="1" customWidth="1"/>
    <col min="15881" max="15881" width="4.25" style="4" customWidth="1"/>
    <col min="15882" max="15883" width="4.625" style="4" bestFit="1" customWidth="1"/>
    <col min="15884" max="15884" width="5.5" style="4" bestFit="1" customWidth="1"/>
    <col min="15885" max="15889" width="4.625" style="4" bestFit="1" customWidth="1"/>
    <col min="15890" max="15890" width="3.625" style="4" bestFit="1" customWidth="1"/>
    <col min="15891" max="15891" width="4.625" style="4" bestFit="1" customWidth="1"/>
    <col min="15892" max="15892" width="20.875" style="4" customWidth="1"/>
    <col min="15893" max="16129" width="9" style="4"/>
    <col min="16130" max="16130" width="6" style="4" bestFit="1" customWidth="1"/>
    <col min="16131" max="16132" width="3.625" style="4" bestFit="1" customWidth="1"/>
    <col min="16133" max="16133" width="4.625" style="4" bestFit="1" customWidth="1"/>
    <col min="16134" max="16134" width="4.375" style="4" bestFit="1" customWidth="1"/>
    <col min="16135" max="16135" width="2.75" style="4" bestFit="1" customWidth="1"/>
    <col min="16136" max="16136" width="4.625" style="4" bestFit="1" customWidth="1"/>
    <col min="16137" max="16137" width="4.25" style="4" customWidth="1"/>
    <col min="16138" max="16139" width="4.625" style="4" bestFit="1" customWidth="1"/>
    <col min="16140" max="16140" width="5.5" style="4" bestFit="1" customWidth="1"/>
    <col min="16141" max="16145" width="4.625" style="4" bestFit="1" customWidth="1"/>
    <col min="16146" max="16146" width="3.625" style="4" bestFit="1" customWidth="1"/>
    <col min="16147" max="16147" width="4.625" style="4" bestFit="1" customWidth="1"/>
    <col min="16148" max="16148" width="20.875" style="4" customWidth="1"/>
    <col min="16149" max="16384" width="9" style="4"/>
  </cols>
  <sheetData>
    <row r="1" spans="1:21" ht="15.75">
      <c r="B1" s="2" t="s">
        <v>12</v>
      </c>
      <c r="C1" s="89" t="s">
        <v>1</v>
      </c>
      <c r="D1" s="2" t="s">
        <v>2</v>
      </c>
      <c r="E1" s="3" t="s">
        <v>3</v>
      </c>
      <c r="F1" s="3" t="s">
        <v>4</v>
      </c>
      <c r="G1" s="2" t="s">
        <v>5</v>
      </c>
      <c r="H1" s="3" t="s">
        <v>6</v>
      </c>
      <c r="I1" s="2" t="s">
        <v>7</v>
      </c>
      <c r="J1" s="3" t="s">
        <v>8</v>
      </c>
      <c r="K1" s="2" t="s">
        <v>9</v>
      </c>
      <c r="L1" s="3" t="s">
        <v>10</v>
      </c>
      <c r="M1" s="2" t="s">
        <v>11</v>
      </c>
      <c r="N1" s="2" t="s">
        <v>13</v>
      </c>
      <c r="O1" s="3" t="s">
        <v>14</v>
      </c>
      <c r="P1" s="3" t="s">
        <v>15</v>
      </c>
      <c r="Q1" s="3" t="s">
        <v>16</v>
      </c>
      <c r="R1" s="3" t="s">
        <v>17</v>
      </c>
      <c r="S1" s="3" t="s">
        <v>18</v>
      </c>
    </row>
    <row r="2" spans="1:21" ht="25.5">
      <c r="B2" s="5" t="s">
        <v>23</v>
      </c>
      <c r="C2" s="90"/>
      <c r="D2" s="5" t="s">
        <v>19</v>
      </c>
      <c r="E2" s="6" t="s">
        <v>19</v>
      </c>
      <c r="F2" s="3" t="s">
        <v>19</v>
      </c>
      <c r="G2" s="5" t="s">
        <v>19</v>
      </c>
      <c r="H2" s="6" t="s">
        <v>19</v>
      </c>
      <c r="I2" s="5" t="s">
        <v>19</v>
      </c>
      <c r="J2" s="6" t="s">
        <v>19</v>
      </c>
      <c r="K2" s="5" t="s">
        <v>20</v>
      </c>
      <c r="L2" s="6" t="s">
        <v>21</v>
      </c>
      <c r="M2" s="5" t="s">
        <v>22</v>
      </c>
      <c r="N2" s="5" t="s">
        <v>24</v>
      </c>
      <c r="O2" s="6" t="s">
        <v>22</v>
      </c>
      <c r="P2" s="6" t="s">
        <v>23</v>
      </c>
      <c r="Q2" s="6" t="s">
        <v>24</v>
      </c>
      <c r="R2" s="6" t="s">
        <v>19</v>
      </c>
      <c r="S2" s="6" t="s">
        <v>19</v>
      </c>
    </row>
    <row r="3" spans="1:21">
      <c r="A3" s="4">
        <v>1</v>
      </c>
      <c r="B3" s="9">
        <v>20</v>
      </c>
      <c r="C3" s="9">
        <v>80</v>
      </c>
      <c r="D3" s="9">
        <v>80</v>
      </c>
      <c r="E3" s="9">
        <v>46</v>
      </c>
      <c r="F3" s="9">
        <v>3.8</v>
      </c>
      <c r="G3" s="9">
        <v>5.2</v>
      </c>
      <c r="H3" s="9">
        <v>5</v>
      </c>
      <c r="I3" s="9">
        <v>10.199999999999999</v>
      </c>
      <c r="J3" s="9">
        <v>59</v>
      </c>
      <c r="K3" s="9">
        <v>7.64</v>
      </c>
      <c r="L3" s="9">
        <v>6</v>
      </c>
      <c r="M3" s="9">
        <v>80.099999999999994</v>
      </c>
      <c r="N3" s="9">
        <v>3.24</v>
      </c>
      <c r="O3" s="9">
        <v>8.49</v>
      </c>
      <c r="P3" s="9">
        <v>3.69</v>
      </c>
      <c r="Q3" s="9">
        <v>1.05</v>
      </c>
      <c r="R3" s="9">
        <v>63</v>
      </c>
      <c r="S3" s="9">
        <v>12.2</v>
      </c>
      <c r="U3" s="10" t="str">
        <f>IF(B3&gt;'BEAM-Design'!$B$12,'IPE '!A3,"")</f>
        <v/>
      </c>
    </row>
    <row r="4" spans="1:21">
      <c r="A4" s="4">
        <v>2</v>
      </c>
      <c r="B4" s="9">
        <v>34.200000000000003</v>
      </c>
      <c r="C4" s="9">
        <v>100</v>
      </c>
      <c r="D4" s="9">
        <v>100</v>
      </c>
      <c r="E4" s="9">
        <v>55</v>
      </c>
      <c r="F4" s="9">
        <v>4.0999999999999996</v>
      </c>
      <c r="G4" s="9">
        <v>5.7</v>
      </c>
      <c r="H4" s="9">
        <v>7</v>
      </c>
      <c r="I4" s="9">
        <v>12.7</v>
      </c>
      <c r="J4" s="9">
        <v>74</v>
      </c>
      <c r="K4" s="9">
        <v>10.3</v>
      </c>
      <c r="L4" s="9">
        <v>8.1</v>
      </c>
      <c r="M4" s="9">
        <v>171</v>
      </c>
      <c r="N4" s="9">
        <v>4.07</v>
      </c>
      <c r="O4" s="9">
        <v>15.9</v>
      </c>
      <c r="P4" s="9">
        <v>5.79</v>
      </c>
      <c r="Q4" s="9">
        <v>1.24</v>
      </c>
      <c r="R4" s="9">
        <v>79</v>
      </c>
      <c r="S4" s="9">
        <v>14.6</v>
      </c>
      <c r="U4" s="10" t="str">
        <f>IF(B4&gt;'BEAM-Design'!$B$12,'IPE '!A4,"")</f>
        <v/>
      </c>
    </row>
    <row r="5" spans="1:21">
      <c r="A5" s="4">
        <v>3</v>
      </c>
      <c r="B5" s="9">
        <v>53</v>
      </c>
      <c r="C5" s="9">
        <v>120</v>
      </c>
      <c r="D5" s="9">
        <v>120</v>
      </c>
      <c r="E5" s="9">
        <v>64</v>
      </c>
      <c r="F5" s="9">
        <v>4.4000000000000004</v>
      </c>
      <c r="G5" s="9">
        <v>6.3</v>
      </c>
      <c r="H5" s="9">
        <v>7</v>
      </c>
      <c r="I5" s="9">
        <v>13.3</v>
      </c>
      <c r="J5" s="9">
        <v>93</v>
      </c>
      <c r="K5" s="9">
        <v>13.2</v>
      </c>
      <c r="L5" s="9">
        <v>10.4</v>
      </c>
      <c r="M5" s="9">
        <v>318</v>
      </c>
      <c r="N5" s="9">
        <v>4.9000000000000004</v>
      </c>
      <c r="O5" s="9">
        <v>27.7</v>
      </c>
      <c r="P5" s="9">
        <v>8.65</v>
      </c>
      <c r="Q5" s="9">
        <v>1.45</v>
      </c>
      <c r="R5" s="9">
        <v>96</v>
      </c>
      <c r="S5" s="9">
        <v>16.899999999999999</v>
      </c>
      <c r="U5" s="10" t="str">
        <f>IF(B5&gt;'BEAM-Design'!$B$12,'IPE '!A5,"")</f>
        <v/>
      </c>
    </row>
    <row r="6" spans="1:21">
      <c r="A6" s="4">
        <v>4</v>
      </c>
      <c r="B6" s="9">
        <v>77.3</v>
      </c>
      <c r="C6" s="9">
        <v>140</v>
      </c>
      <c r="D6" s="9">
        <v>140</v>
      </c>
      <c r="E6" s="9">
        <v>73</v>
      </c>
      <c r="F6" s="9">
        <v>4.7</v>
      </c>
      <c r="G6" s="9">
        <v>6.9</v>
      </c>
      <c r="H6" s="9">
        <v>7</v>
      </c>
      <c r="I6" s="9">
        <v>13.9</v>
      </c>
      <c r="J6" s="9">
        <v>112</v>
      </c>
      <c r="K6" s="9">
        <v>16.399999999999999</v>
      </c>
      <c r="L6" s="9">
        <v>12.9</v>
      </c>
      <c r="M6" s="9">
        <v>541</v>
      </c>
      <c r="N6" s="9">
        <v>5.74</v>
      </c>
      <c r="O6" s="9">
        <v>44.9</v>
      </c>
      <c r="P6" s="9">
        <v>12.3</v>
      </c>
      <c r="Q6" s="9">
        <v>1.65</v>
      </c>
      <c r="R6" s="9">
        <v>112</v>
      </c>
      <c r="S6" s="9">
        <v>19.3</v>
      </c>
      <c r="U6" s="10" t="str">
        <f>IF(B6&gt;'BEAM-Design'!$B$12,'IPE '!A6,"")</f>
        <v/>
      </c>
    </row>
    <row r="7" spans="1:21">
      <c r="A7" s="4">
        <v>5</v>
      </c>
      <c r="B7" s="9">
        <v>109</v>
      </c>
      <c r="C7" s="9">
        <v>160</v>
      </c>
      <c r="D7" s="9">
        <v>160</v>
      </c>
      <c r="E7" s="9">
        <v>82</v>
      </c>
      <c r="F7" s="9">
        <v>5</v>
      </c>
      <c r="G7" s="9">
        <v>7.4</v>
      </c>
      <c r="H7" s="9">
        <v>9</v>
      </c>
      <c r="I7" s="9">
        <v>16.399999999999999</v>
      </c>
      <c r="J7" s="9">
        <v>127</v>
      </c>
      <c r="K7" s="9">
        <v>20.100000000000001</v>
      </c>
      <c r="L7" s="9">
        <v>15.8</v>
      </c>
      <c r="M7" s="9">
        <v>869</v>
      </c>
      <c r="N7" s="9">
        <v>6.58</v>
      </c>
      <c r="O7" s="9">
        <v>68.3</v>
      </c>
      <c r="P7" s="9">
        <v>16.7</v>
      </c>
      <c r="Q7" s="9">
        <v>1.84</v>
      </c>
      <c r="R7" s="9">
        <v>129</v>
      </c>
      <c r="S7" s="9">
        <v>21.7</v>
      </c>
      <c r="U7" s="10" t="str">
        <f>IF(B7&gt;'BEAM-Design'!$B$12,'IPE '!A7,"")</f>
        <v/>
      </c>
    </row>
    <row r="8" spans="1:21">
      <c r="A8" s="4">
        <v>6</v>
      </c>
      <c r="B8" s="9">
        <v>146</v>
      </c>
      <c r="C8" s="9">
        <v>180</v>
      </c>
      <c r="D8" s="9">
        <v>180</v>
      </c>
      <c r="E8" s="9">
        <v>91</v>
      </c>
      <c r="F8" s="9">
        <v>5.3</v>
      </c>
      <c r="G8" s="9">
        <v>8</v>
      </c>
      <c r="H8" s="9">
        <v>9</v>
      </c>
      <c r="I8" s="9">
        <v>17</v>
      </c>
      <c r="J8" s="9">
        <v>146</v>
      </c>
      <c r="K8" s="9">
        <v>23.9</v>
      </c>
      <c r="L8" s="9">
        <v>18.8</v>
      </c>
      <c r="M8" s="9">
        <v>1320</v>
      </c>
      <c r="N8" s="9">
        <v>7.42</v>
      </c>
      <c r="O8" s="9">
        <v>101</v>
      </c>
      <c r="P8" s="9">
        <v>22.2</v>
      </c>
      <c r="Q8" s="9">
        <v>2.06</v>
      </c>
      <c r="R8" s="9">
        <v>145</v>
      </c>
      <c r="S8" s="9">
        <v>24</v>
      </c>
      <c r="U8" s="10" t="str">
        <f>IF(B8&gt;'BEAM-Design'!$B$12,'IPE '!A8,"")</f>
        <v/>
      </c>
    </row>
    <row r="9" spans="1:21">
      <c r="A9" s="4">
        <v>7</v>
      </c>
      <c r="B9" s="9">
        <v>194</v>
      </c>
      <c r="C9" s="9">
        <v>200</v>
      </c>
      <c r="D9" s="9">
        <v>200</v>
      </c>
      <c r="E9" s="9">
        <v>100</v>
      </c>
      <c r="F9" s="9">
        <v>5.6</v>
      </c>
      <c r="G9" s="9">
        <v>8.5</v>
      </c>
      <c r="H9" s="9">
        <v>12</v>
      </c>
      <c r="I9" s="9">
        <v>20.5</v>
      </c>
      <c r="J9" s="9">
        <v>159</v>
      </c>
      <c r="K9" s="9">
        <v>28.5</v>
      </c>
      <c r="L9" s="9">
        <v>22.4</v>
      </c>
      <c r="M9" s="9">
        <v>1940</v>
      </c>
      <c r="N9" s="9">
        <v>8.26</v>
      </c>
      <c r="O9" s="9">
        <v>142</v>
      </c>
      <c r="P9" s="9">
        <v>28.5</v>
      </c>
      <c r="Q9" s="9">
        <v>2.2400000000000002</v>
      </c>
      <c r="R9" s="9">
        <v>162</v>
      </c>
      <c r="S9" s="9">
        <v>26.4</v>
      </c>
      <c r="U9" s="10" t="str">
        <f>IF(B9&gt;'BEAM-Design'!$B$12,'IPE '!A9,"")</f>
        <v/>
      </c>
    </row>
    <row r="10" spans="1:21">
      <c r="A10" s="4">
        <v>8</v>
      </c>
      <c r="B10" s="9">
        <v>252</v>
      </c>
      <c r="C10" s="9">
        <v>220</v>
      </c>
      <c r="D10" s="9">
        <v>220</v>
      </c>
      <c r="E10" s="9">
        <v>110</v>
      </c>
      <c r="F10" s="9">
        <v>5.9</v>
      </c>
      <c r="G10" s="9">
        <v>9.1999999999999993</v>
      </c>
      <c r="H10" s="9">
        <v>12</v>
      </c>
      <c r="I10" s="9">
        <v>21.2</v>
      </c>
      <c r="J10" s="9">
        <v>177</v>
      </c>
      <c r="K10" s="9">
        <v>33.4</v>
      </c>
      <c r="L10" s="9">
        <v>26.2</v>
      </c>
      <c r="M10" s="9">
        <v>2770</v>
      </c>
      <c r="N10" s="9">
        <v>9.11</v>
      </c>
      <c r="O10" s="9">
        <v>205</v>
      </c>
      <c r="P10" s="9">
        <v>37.299999999999997</v>
      </c>
      <c r="Q10" s="9">
        <v>2.48</v>
      </c>
      <c r="R10" s="9">
        <v>179</v>
      </c>
      <c r="S10" s="9">
        <v>29.1</v>
      </c>
      <c r="U10" s="10" t="str">
        <f>IF(B10&gt;'BEAM-Design'!$B$12,'IPE '!A10,"")</f>
        <v/>
      </c>
    </row>
    <row r="11" spans="1:21">
      <c r="A11" s="4">
        <v>9</v>
      </c>
      <c r="B11" s="9">
        <v>324</v>
      </c>
      <c r="C11" s="9">
        <v>240</v>
      </c>
      <c r="D11" s="9">
        <v>240</v>
      </c>
      <c r="E11" s="9">
        <v>120</v>
      </c>
      <c r="F11" s="9">
        <v>6.2</v>
      </c>
      <c r="G11" s="9">
        <v>9.8000000000000007</v>
      </c>
      <c r="H11" s="9">
        <v>15</v>
      </c>
      <c r="I11" s="9">
        <v>24.8</v>
      </c>
      <c r="J11" s="9">
        <v>190</v>
      </c>
      <c r="K11" s="9">
        <v>39.1</v>
      </c>
      <c r="L11" s="9">
        <v>30.7</v>
      </c>
      <c r="M11" s="9">
        <v>3890</v>
      </c>
      <c r="N11" s="9">
        <v>9.9700000000000006</v>
      </c>
      <c r="O11" s="9">
        <v>284</v>
      </c>
      <c r="P11" s="9">
        <v>47.3</v>
      </c>
      <c r="Q11" s="9">
        <v>2.6</v>
      </c>
      <c r="R11" s="9">
        <v>196</v>
      </c>
      <c r="S11" s="9">
        <v>31.8</v>
      </c>
      <c r="U11" s="10" t="str">
        <f>IF(B11&gt;'BEAM-Design'!$B$12,'IPE '!A11,"")</f>
        <v/>
      </c>
    </row>
    <row r="12" spans="1:21">
      <c r="A12" s="4">
        <v>10</v>
      </c>
      <c r="B12" s="9">
        <v>429</v>
      </c>
      <c r="C12" s="9">
        <v>270</v>
      </c>
      <c r="D12" s="9">
        <v>270</v>
      </c>
      <c r="E12" s="9">
        <v>135</v>
      </c>
      <c r="F12" s="9">
        <v>6.6</v>
      </c>
      <c r="G12" s="9">
        <v>10.199999999999999</v>
      </c>
      <c r="H12" s="9">
        <v>15</v>
      </c>
      <c r="I12" s="9">
        <v>25.2</v>
      </c>
      <c r="J12" s="9">
        <v>219</v>
      </c>
      <c r="K12" s="9">
        <v>45.9</v>
      </c>
      <c r="L12" s="9">
        <v>36.1</v>
      </c>
      <c r="M12" s="9">
        <v>5790</v>
      </c>
      <c r="N12" s="9">
        <v>11.2</v>
      </c>
      <c r="O12" s="9">
        <v>420</v>
      </c>
      <c r="P12" s="9">
        <v>62.2</v>
      </c>
      <c r="Q12" s="9">
        <v>3.02</v>
      </c>
      <c r="R12" s="9">
        <v>220</v>
      </c>
      <c r="S12" s="9">
        <v>35.6</v>
      </c>
      <c r="U12" s="10" t="str">
        <f>IF(B12&gt;'BEAM-Design'!$B$12,'IPE '!A12,"")</f>
        <v/>
      </c>
    </row>
    <row r="13" spans="1:21">
      <c r="A13" s="4">
        <v>11</v>
      </c>
      <c r="B13" s="9">
        <v>557</v>
      </c>
      <c r="C13" s="9">
        <v>300</v>
      </c>
      <c r="D13" s="9">
        <v>300</v>
      </c>
      <c r="E13" s="9">
        <v>150</v>
      </c>
      <c r="F13" s="9">
        <v>7.1</v>
      </c>
      <c r="G13" s="9">
        <v>10.7</v>
      </c>
      <c r="H13" s="9">
        <v>15</v>
      </c>
      <c r="I13" s="9">
        <v>25.7</v>
      </c>
      <c r="J13" s="9">
        <v>248</v>
      </c>
      <c r="K13" s="9">
        <v>53.8</v>
      </c>
      <c r="L13" s="9">
        <v>42.2</v>
      </c>
      <c r="M13" s="9">
        <v>8360</v>
      </c>
      <c r="N13" s="9">
        <v>12.5</v>
      </c>
      <c r="O13" s="9">
        <v>604</v>
      </c>
      <c r="P13" s="9">
        <v>80.5</v>
      </c>
      <c r="Q13" s="9">
        <v>3.35</v>
      </c>
      <c r="R13" s="9">
        <v>245</v>
      </c>
      <c r="S13" s="9">
        <v>39.5</v>
      </c>
      <c r="U13" s="10" t="str">
        <f>IF(B13&gt;'BEAM-Design'!$B$12,'IPE '!A13,"")</f>
        <v/>
      </c>
    </row>
    <row r="14" spans="1:21">
      <c r="A14" s="4">
        <v>12</v>
      </c>
      <c r="B14" s="9">
        <v>713</v>
      </c>
      <c r="C14" s="9">
        <v>330</v>
      </c>
      <c r="D14" s="9">
        <v>330</v>
      </c>
      <c r="E14" s="9">
        <v>160</v>
      </c>
      <c r="F14" s="9">
        <v>7.5</v>
      </c>
      <c r="G14" s="9">
        <v>11.5</v>
      </c>
      <c r="H14" s="9">
        <v>18</v>
      </c>
      <c r="I14" s="9">
        <v>29.5</v>
      </c>
      <c r="J14" s="9">
        <v>271</v>
      </c>
      <c r="K14" s="9">
        <v>62.6</v>
      </c>
      <c r="L14" s="9">
        <v>49.1</v>
      </c>
      <c r="M14" s="9">
        <v>11770</v>
      </c>
      <c r="N14" s="9">
        <v>13.7</v>
      </c>
      <c r="O14" s="9">
        <v>788</v>
      </c>
      <c r="P14" s="9">
        <v>98.5</v>
      </c>
      <c r="Q14" s="9">
        <v>3.55</v>
      </c>
      <c r="R14" s="9">
        <v>270</v>
      </c>
      <c r="S14" s="9">
        <v>42.1</v>
      </c>
      <c r="U14" s="10" t="str">
        <f>IF(B14&gt;'BEAM-Design'!$B$12,'IPE '!A14,"")</f>
        <v/>
      </c>
    </row>
    <row r="15" spans="1:21">
      <c r="A15" s="4">
        <v>13</v>
      </c>
      <c r="B15" s="9">
        <v>904</v>
      </c>
      <c r="C15" s="9">
        <v>360</v>
      </c>
      <c r="D15" s="9">
        <v>360</v>
      </c>
      <c r="E15" s="9">
        <v>170</v>
      </c>
      <c r="F15" s="9">
        <v>8</v>
      </c>
      <c r="G15" s="9">
        <v>12.7</v>
      </c>
      <c r="H15" s="9">
        <v>18</v>
      </c>
      <c r="I15" s="9">
        <v>30.7</v>
      </c>
      <c r="J15" s="9">
        <v>298</v>
      </c>
      <c r="K15" s="9">
        <v>72.7</v>
      </c>
      <c r="L15" s="9">
        <v>57.1</v>
      </c>
      <c r="M15" s="9">
        <v>16270</v>
      </c>
      <c r="N15" s="9">
        <v>15</v>
      </c>
      <c r="O15" s="9">
        <v>1040</v>
      </c>
      <c r="P15" s="9">
        <v>123</v>
      </c>
      <c r="Q15" s="9">
        <v>3.79</v>
      </c>
      <c r="R15" s="9">
        <v>294</v>
      </c>
      <c r="S15" s="9">
        <v>44.7</v>
      </c>
      <c r="U15" s="10">
        <f>IF(B15&gt;'BEAM-Design'!$B$12,'IPE '!A15,"")</f>
        <v>13</v>
      </c>
    </row>
    <row r="16" spans="1:21">
      <c r="A16" s="4">
        <v>14</v>
      </c>
      <c r="B16" s="9">
        <v>1160</v>
      </c>
      <c r="C16" s="9">
        <v>400</v>
      </c>
      <c r="D16" s="9">
        <v>400</v>
      </c>
      <c r="E16" s="9">
        <v>180</v>
      </c>
      <c r="F16" s="9">
        <v>8.6</v>
      </c>
      <c r="G16" s="9">
        <v>13.5</v>
      </c>
      <c r="H16" s="9">
        <v>21</v>
      </c>
      <c r="I16" s="9">
        <v>34.5</v>
      </c>
      <c r="J16" s="9">
        <v>331</v>
      </c>
      <c r="K16" s="9">
        <v>84.5</v>
      </c>
      <c r="L16" s="9">
        <v>66.3</v>
      </c>
      <c r="M16" s="9">
        <v>23130</v>
      </c>
      <c r="N16" s="9">
        <v>16.5</v>
      </c>
      <c r="O16" s="9">
        <v>1320</v>
      </c>
      <c r="P16" s="9">
        <v>146</v>
      </c>
      <c r="Q16" s="9">
        <v>3.95</v>
      </c>
      <c r="R16" s="9">
        <v>326</v>
      </c>
      <c r="S16" s="9">
        <v>47.1</v>
      </c>
      <c r="U16" s="10">
        <f>IF(B16&gt;'BEAM-Design'!$B$12,'IPE '!A16,"")</f>
        <v>14</v>
      </c>
    </row>
    <row r="17" spans="1:21">
      <c r="A17" s="4">
        <v>15</v>
      </c>
      <c r="B17" s="9">
        <v>1500</v>
      </c>
      <c r="C17" s="9">
        <v>450</v>
      </c>
      <c r="D17" s="9">
        <v>450</v>
      </c>
      <c r="E17" s="9">
        <v>190</v>
      </c>
      <c r="F17" s="9">
        <v>9.4</v>
      </c>
      <c r="G17" s="9">
        <v>14.6</v>
      </c>
      <c r="H17" s="9">
        <v>21</v>
      </c>
      <c r="I17" s="9">
        <v>35.6</v>
      </c>
      <c r="J17" s="9">
        <v>378</v>
      </c>
      <c r="K17" s="9">
        <v>98.8</v>
      </c>
      <c r="L17" s="9">
        <v>77.599999999999994</v>
      </c>
      <c r="M17" s="9">
        <v>33740</v>
      </c>
      <c r="N17" s="9">
        <v>18.5</v>
      </c>
      <c r="O17" s="9">
        <v>1680</v>
      </c>
      <c r="P17" s="9">
        <v>176</v>
      </c>
      <c r="Q17" s="9">
        <v>4.12</v>
      </c>
      <c r="R17" s="9">
        <v>365</v>
      </c>
      <c r="S17" s="9">
        <v>49.4</v>
      </c>
      <c r="U17" s="10">
        <f>IF(B17&gt;'BEAM-Design'!$B$12,'IPE '!A17,"")</f>
        <v>15</v>
      </c>
    </row>
    <row r="18" spans="1:21">
      <c r="A18" s="4">
        <v>16</v>
      </c>
      <c r="B18" s="9">
        <v>1930</v>
      </c>
      <c r="C18" s="9">
        <v>500</v>
      </c>
      <c r="D18" s="9">
        <v>500</v>
      </c>
      <c r="E18" s="9">
        <v>200</v>
      </c>
      <c r="F18" s="9">
        <v>10.199999999999999</v>
      </c>
      <c r="G18" s="9">
        <v>16</v>
      </c>
      <c r="H18" s="9">
        <v>21</v>
      </c>
      <c r="I18" s="9">
        <v>37</v>
      </c>
      <c r="J18" s="9">
        <v>426</v>
      </c>
      <c r="K18" s="9">
        <v>116</v>
      </c>
      <c r="L18" s="9">
        <v>90.7</v>
      </c>
      <c r="M18" s="9">
        <v>48200</v>
      </c>
      <c r="N18" s="9">
        <v>20.399999999999999</v>
      </c>
      <c r="O18" s="9">
        <v>2140</v>
      </c>
      <c r="P18" s="9">
        <v>214</v>
      </c>
      <c r="Q18" s="9">
        <v>4.3099999999999996</v>
      </c>
      <c r="R18" s="9">
        <v>404</v>
      </c>
      <c r="S18" s="9">
        <v>51.8</v>
      </c>
      <c r="U18" s="10">
        <f>IF(B18&gt;'BEAM-Design'!$B$12,'IPE '!A18,"")</f>
        <v>16</v>
      </c>
    </row>
    <row r="19" spans="1:21">
      <c r="A19" s="4">
        <v>17</v>
      </c>
      <c r="B19" s="9">
        <v>2440</v>
      </c>
      <c r="C19" s="9">
        <v>550</v>
      </c>
      <c r="D19" s="9">
        <v>550</v>
      </c>
      <c r="E19" s="9">
        <v>210</v>
      </c>
      <c r="F19" s="9">
        <v>11.1</v>
      </c>
      <c r="G19" s="9">
        <v>17.2</v>
      </c>
      <c r="H19" s="9">
        <v>24</v>
      </c>
      <c r="I19" s="9">
        <v>41.2</v>
      </c>
      <c r="J19" s="9">
        <v>467</v>
      </c>
      <c r="K19" s="9">
        <v>134</v>
      </c>
      <c r="L19" s="9">
        <v>106</v>
      </c>
      <c r="M19" s="9">
        <v>67120</v>
      </c>
      <c r="N19" s="9">
        <v>22.3</v>
      </c>
      <c r="O19" s="9">
        <v>2670</v>
      </c>
      <c r="P19" s="9">
        <v>254</v>
      </c>
      <c r="Q19" s="9">
        <v>4.45</v>
      </c>
      <c r="R19" s="9">
        <v>442</v>
      </c>
      <c r="S19" s="9">
        <v>54</v>
      </c>
      <c r="U19" s="10">
        <f>IF(B19&gt;'BEAM-Design'!$B$12,'IPE '!A19,"")</f>
        <v>17</v>
      </c>
    </row>
    <row r="20" spans="1:21">
      <c r="A20" s="4">
        <v>18</v>
      </c>
      <c r="B20" s="9">
        <v>3070</v>
      </c>
      <c r="C20" s="9">
        <v>600</v>
      </c>
      <c r="D20" s="9">
        <v>600</v>
      </c>
      <c r="E20" s="9">
        <v>220</v>
      </c>
      <c r="F20" s="9">
        <v>12</v>
      </c>
      <c r="G20" s="9">
        <v>19</v>
      </c>
      <c r="H20" s="9">
        <v>24</v>
      </c>
      <c r="I20" s="9">
        <v>43</v>
      </c>
      <c r="J20" s="9">
        <v>514</v>
      </c>
      <c r="K20" s="9">
        <v>156</v>
      </c>
      <c r="L20" s="9">
        <v>122</v>
      </c>
      <c r="M20" s="9">
        <v>92080</v>
      </c>
      <c r="N20" s="9">
        <v>24.3</v>
      </c>
      <c r="O20" s="9">
        <v>3390</v>
      </c>
      <c r="P20" s="9">
        <v>308</v>
      </c>
      <c r="Q20" s="9">
        <v>4.66</v>
      </c>
      <c r="R20" s="9">
        <v>481</v>
      </c>
      <c r="S20" s="9">
        <v>56.5</v>
      </c>
      <c r="U20" s="10">
        <f>IF(B20&gt;'BEAM-Design'!$B$12,'IPE '!A20,"")</f>
        <v>18</v>
      </c>
    </row>
  </sheetData>
  <mergeCells count="1">
    <mergeCell ref="C1:C2"/>
  </mergeCells>
  <dataValidations count="1">
    <dataValidation type="list" allowBlank="1" showInputMessage="1" showErrorMessage="1" sqref="C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C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C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C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C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C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C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C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C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C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C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C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C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C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C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formula1>$C$3:$C$26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X28"/>
  <sheetViews>
    <sheetView rightToLeft="1" zoomScale="85" workbookViewId="0">
      <pane ySplit="3" topLeftCell="A7" activePane="bottomLeft" state="frozen"/>
      <selection activeCell="R7" sqref="R7"/>
      <selection pane="bottomLeft" activeCell="R7" sqref="R7"/>
    </sheetView>
  </sheetViews>
  <sheetFormatPr defaultRowHeight="15"/>
  <cols>
    <col min="1" max="1" width="9" style="4"/>
    <col min="2" max="2" width="7.25" style="4" customWidth="1"/>
    <col min="3" max="4" width="3.75" style="4" bestFit="1" customWidth="1"/>
    <col min="5" max="8" width="4.75" style="4" bestFit="1" customWidth="1"/>
    <col min="9" max="9" width="3.75" style="4" bestFit="1" customWidth="1"/>
    <col min="10" max="11" width="4.75" style="4" bestFit="1" customWidth="1"/>
    <col min="12" max="12" width="5.75" style="4" bestFit="1" customWidth="1"/>
    <col min="13" max="19" width="4.75" style="4" bestFit="1" customWidth="1"/>
    <col min="20" max="20" width="3.75" style="4" bestFit="1" customWidth="1"/>
    <col min="21" max="257" width="9" style="4"/>
    <col min="258" max="258" width="7.25" style="4" customWidth="1"/>
    <col min="259" max="260" width="3.75" style="4" bestFit="1" customWidth="1"/>
    <col min="261" max="264" width="4.75" style="4" bestFit="1" customWidth="1"/>
    <col min="265" max="265" width="3.75" style="4" bestFit="1" customWidth="1"/>
    <col min="266" max="267" width="4.75" style="4" bestFit="1" customWidth="1"/>
    <col min="268" max="268" width="5.75" style="4" bestFit="1" customWidth="1"/>
    <col min="269" max="275" width="4.75" style="4" bestFit="1" customWidth="1"/>
    <col min="276" max="276" width="3.75" style="4" bestFit="1" customWidth="1"/>
    <col min="277" max="513" width="9" style="4"/>
    <col min="514" max="514" width="7.25" style="4" customWidth="1"/>
    <col min="515" max="516" width="3.75" style="4" bestFit="1" customWidth="1"/>
    <col min="517" max="520" width="4.75" style="4" bestFit="1" customWidth="1"/>
    <col min="521" max="521" width="3.75" style="4" bestFit="1" customWidth="1"/>
    <col min="522" max="523" width="4.75" style="4" bestFit="1" customWidth="1"/>
    <col min="524" max="524" width="5.75" style="4" bestFit="1" customWidth="1"/>
    <col min="525" max="531" width="4.75" style="4" bestFit="1" customWidth="1"/>
    <col min="532" max="532" width="3.75" style="4" bestFit="1" customWidth="1"/>
    <col min="533" max="769" width="9" style="4"/>
    <col min="770" max="770" width="7.25" style="4" customWidth="1"/>
    <col min="771" max="772" width="3.75" style="4" bestFit="1" customWidth="1"/>
    <col min="773" max="776" width="4.75" style="4" bestFit="1" customWidth="1"/>
    <col min="777" max="777" width="3.75" style="4" bestFit="1" customWidth="1"/>
    <col min="778" max="779" width="4.75" style="4" bestFit="1" customWidth="1"/>
    <col min="780" max="780" width="5.75" style="4" bestFit="1" customWidth="1"/>
    <col min="781" max="787" width="4.75" style="4" bestFit="1" customWidth="1"/>
    <col min="788" max="788" width="3.75" style="4" bestFit="1" customWidth="1"/>
    <col min="789" max="1025" width="9" style="4"/>
    <col min="1026" max="1026" width="7.25" style="4" customWidth="1"/>
    <col min="1027" max="1028" width="3.75" style="4" bestFit="1" customWidth="1"/>
    <col min="1029" max="1032" width="4.75" style="4" bestFit="1" customWidth="1"/>
    <col min="1033" max="1033" width="3.75" style="4" bestFit="1" customWidth="1"/>
    <col min="1034" max="1035" width="4.75" style="4" bestFit="1" customWidth="1"/>
    <col min="1036" max="1036" width="5.75" style="4" bestFit="1" customWidth="1"/>
    <col min="1037" max="1043" width="4.75" style="4" bestFit="1" customWidth="1"/>
    <col min="1044" max="1044" width="3.75" style="4" bestFit="1" customWidth="1"/>
    <col min="1045" max="1281" width="9" style="4"/>
    <col min="1282" max="1282" width="7.25" style="4" customWidth="1"/>
    <col min="1283" max="1284" width="3.75" style="4" bestFit="1" customWidth="1"/>
    <col min="1285" max="1288" width="4.75" style="4" bestFit="1" customWidth="1"/>
    <col min="1289" max="1289" width="3.75" style="4" bestFit="1" customWidth="1"/>
    <col min="1290" max="1291" width="4.75" style="4" bestFit="1" customWidth="1"/>
    <col min="1292" max="1292" width="5.75" style="4" bestFit="1" customWidth="1"/>
    <col min="1293" max="1299" width="4.75" style="4" bestFit="1" customWidth="1"/>
    <col min="1300" max="1300" width="3.75" style="4" bestFit="1" customWidth="1"/>
    <col min="1301" max="1537" width="9" style="4"/>
    <col min="1538" max="1538" width="7.25" style="4" customWidth="1"/>
    <col min="1539" max="1540" width="3.75" style="4" bestFit="1" customWidth="1"/>
    <col min="1541" max="1544" width="4.75" style="4" bestFit="1" customWidth="1"/>
    <col min="1545" max="1545" width="3.75" style="4" bestFit="1" customWidth="1"/>
    <col min="1546" max="1547" width="4.75" style="4" bestFit="1" customWidth="1"/>
    <col min="1548" max="1548" width="5.75" style="4" bestFit="1" customWidth="1"/>
    <col min="1549" max="1555" width="4.75" style="4" bestFit="1" customWidth="1"/>
    <col min="1556" max="1556" width="3.75" style="4" bestFit="1" customWidth="1"/>
    <col min="1557" max="1793" width="9" style="4"/>
    <col min="1794" max="1794" width="7.25" style="4" customWidth="1"/>
    <col min="1795" max="1796" width="3.75" style="4" bestFit="1" customWidth="1"/>
    <col min="1797" max="1800" width="4.75" style="4" bestFit="1" customWidth="1"/>
    <col min="1801" max="1801" width="3.75" style="4" bestFit="1" customWidth="1"/>
    <col min="1802" max="1803" width="4.75" style="4" bestFit="1" customWidth="1"/>
    <col min="1804" max="1804" width="5.75" style="4" bestFit="1" customWidth="1"/>
    <col min="1805" max="1811" width="4.75" style="4" bestFit="1" customWidth="1"/>
    <col min="1812" max="1812" width="3.75" style="4" bestFit="1" customWidth="1"/>
    <col min="1813" max="2049" width="9" style="4"/>
    <col min="2050" max="2050" width="7.25" style="4" customWidth="1"/>
    <col min="2051" max="2052" width="3.75" style="4" bestFit="1" customWidth="1"/>
    <col min="2053" max="2056" width="4.75" style="4" bestFit="1" customWidth="1"/>
    <col min="2057" max="2057" width="3.75" style="4" bestFit="1" customWidth="1"/>
    <col min="2058" max="2059" width="4.75" style="4" bestFit="1" customWidth="1"/>
    <col min="2060" max="2060" width="5.75" style="4" bestFit="1" customWidth="1"/>
    <col min="2061" max="2067" width="4.75" style="4" bestFit="1" customWidth="1"/>
    <col min="2068" max="2068" width="3.75" style="4" bestFit="1" customWidth="1"/>
    <col min="2069" max="2305" width="9" style="4"/>
    <col min="2306" max="2306" width="7.25" style="4" customWidth="1"/>
    <col min="2307" max="2308" width="3.75" style="4" bestFit="1" customWidth="1"/>
    <col min="2309" max="2312" width="4.75" style="4" bestFit="1" customWidth="1"/>
    <col min="2313" max="2313" width="3.75" style="4" bestFit="1" customWidth="1"/>
    <col min="2314" max="2315" width="4.75" style="4" bestFit="1" customWidth="1"/>
    <col min="2316" max="2316" width="5.75" style="4" bestFit="1" customWidth="1"/>
    <col min="2317" max="2323" width="4.75" style="4" bestFit="1" customWidth="1"/>
    <col min="2324" max="2324" width="3.75" style="4" bestFit="1" customWidth="1"/>
    <col min="2325" max="2561" width="9" style="4"/>
    <col min="2562" max="2562" width="7.25" style="4" customWidth="1"/>
    <col min="2563" max="2564" width="3.75" style="4" bestFit="1" customWidth="1"/>
    <col min="2565" max="2568" width="4.75" style="4" bestFit="1" customWidth="1"/>
    <col min="2569" max="2569" width="3.75" style="4" bestFit="1" customWidth="1"/>
    <col min="2570" max="2571" width="4.75" style="4" bestFit="1" customWidth="1"/>
    <col min="2572" max="2572" width="5.75" style="4" bestFit="1" customWidth="1"/>
    <col min="2573" max="2579" width="4.75" style="4" bestFit="1" customWidth="1"/>
    <col min="2580" max="2580" width="3.75" style="4" bestFit="1" customWidth="1"/>
    <col min="2581" max="2817" width="9" style="4"/>
    <col min="2818" max="2818" width="7.25" style="4" customWidth="1"/>
    <col min="2819" max="2820" width="3.75" style="4" bestFit="1" customWidth="1"/>
    <col min="2821" max="2824" width="4.75" style="4" bestFit="1" customWidth="1"/>
    <col min="2825" max="2825" width="3.75" style="4" bestFit="1" customWidth="1"/>
    <col min="2826" max="2827" width="4.75" style="4" bestFit="1" customWidth="1"/>
    <col min="2828" max="2828" width="5.75" style="4" bestFit="1" customWidth="1"/>
    <col min="2829" max="2835" width="4.75" style="4" bestFit="1" customWidth="1"/>
    <col min="2836" max="2836" width="3.75" style="4" bestFit="1" customWidth="1"/>
    <col min="2837" max="3073" width="9" style="4"/>
    <col min="3074" max="3074" width="7.25" style="4" customWidth="1"/>
    <col min="3075" max="3076" width="3.75" style="4" bestFit="1" customWidth="1"/>
    <col min="3077" max="3080" width="4.75" style="4" bestFit="1" customWidth="1"/>
    <col min="3081" max="3081" width="3.75" style="4" bestFit="1" customWidth="1"/>
    <col min="3082" max="3083" width="4.75" style="4" bestFit="1" customWidth="1"/>
    <col min="3084" max="3084" width="5.75" style="4" bestFit="1" customWidth="1"/>
    <col min="3085" max="3091" width="4.75" style="4" bestFit="1" customWidth="1"/>
    <col min="3092" max="3092" width="3.75" style="4" bestFit="1" customWidth="1"/>
    <col min="3093" max="3329" width="9" style="4"/>
    <col min="3330" max="3330" width="7.25" style="4" customWidth="1"/>
    <col min="3331" max="3332" width="3.75" style="4" bestFit="1" customWidth="1"/>
    <col min="3333" max="3336" width="4.75" style="4" bestFit="1" customWidth="1"/>
    <col min="3337" max="3337" width="3.75" style="4" bestFit="1" customWidth="1"/>
    <col min="3338" max="3339" width="4.75" style="4" bestFit="1" customWidth="1"/>
    <col min="3340" max="3340" width="5.75" style="4" bestFit="1" customWidth="1"/>
    <col min="3341" max="3347" width="4.75" style="4" bestFit="1" customWidth="1"/>
    <col min="3348" max="3348" width="3.75" style="4" bestFit="1" customWidth="1"/>
    <col min="3349" max="3585" width="9" style="4"/>
    <col min="3586" max="3586" width="7.25" style="4" customWidth="1"/>
    <col min="3587" max="3588" width="3.75" style="4" bestFit="1" customWidth="1"/>
    <col min="3589" max="3592" width="4.75" style="4" bestFit="1" customWidth="1"/>
    <col min="3593" max="3593" width="3.75" style="4" bestFit="1" customWidth="1"/>
    <col min="3594" max="3595" width="4.75" style="4" bestFit="1" customWidth="1"/>
    <col min="3596" max="3596" width="5.75" style="4" bestFit="1" customWidth="1"/>
    <col min="3597" max="3603" width="4.75" style="4" bestFit="1" customWidth="1"/>
    <col min="3604" max="3604" width="3.75" style="4" bestFit="1" customWidth="1"/>
    <col min="3605" max="3841" width="9" style="4"/>
    <col min="3842" max="3842" width="7.25" style="4" customWidth="1"/>
    <col min="3843" max="3844" width="3.75" style="4" bestFit="1" customWidth="1"/>
    <col min="3845" max="3848" width="4.75" style="4" bestFit="1" customWidth="1"/>
    <col min="3849" max="3849" width="3.75" style="4" bestFit="1" customWidth="1"/>
    <col min="3850" max="3851" width="4.75" style="4" bestFit="1" customWidth="1"/>
    <col min="3852" max="3852" width="5.75" style="4" bestFit="1" customWidth="1"/>
    <col min="3853" max="3859" width="4.75" style="4" bestFit="1" customWidth="1"/>
    <col min="3860" max="3860" width="3.75" style="4" bestFit="1" customWidth="1"/>
    <col min="3861" max="4097" width="9" style="4"/>
    <col min="4098" max="4098" width="7.25" style="4" customWidth="1"/>
    <col min="4099" max="4100" width="3.75" style="4" bestFit="1" customWidth="1"/>
    <col min="4101" max="4104" width="4.75" style="4" bestFit="1" customWidth="1"/>
    <col min="4105" max="4105" width="3.75" style="4" bestFit="1" customWidth="1"/>
    <col min="4106" max="4107" width="4.75" style="4" bestFit="1" customWidth="1"/>
    <col min="4108" max="4108" width="5.75" style="4" bestFit="1" customWidth="1"/>
    <col min="4109" max="4115" width="4.75" style="4" bestFit="1" customWidth="1"/>
    <col min="4116" max="4116" width="3.75" style="4" bestFit="1" customWidth="1"/>
    <col min="4117" max="4353" width="9" style="4"/>
    <col min="4354" max="4354" width="7.25" style="4" customWidth="1"/>
    <col min="4355" max="4356" width="3.75" style="4" bestFit="1" customWidth="1"/>
    <col min="4357" max="4360" width="4.75" style="4" bestFit="1" customWidth="1"/>
    <col min="4361" max="4361" width="3.75" style="4" bestFit="1" customWidth="1"/>
    <col min="4362" max="4363" width="4.75" style="4" bestFit="1" customWidth="1"/>
    <col min="4364" max="4364" width="5.75" style="4" bestFit="1" customWidth="1"/>
    <col min="4365" max="4371" width="4.75" style="4" bestFit="1" customWidth="1"/>
    <col min="4372" max="4372" width="3.75" style="4" bestFit="1" customWidth="1"/>
    <col min="4373" max="4609" width="9" style="4"/>
    <col min="4610" max="4610" width="7.25" style="4" customWidth="1"/>
    <col min="4611" max="4612" width="3.75" style="4" bestFit="1" customWidth="1"/>
    <col min="4613" max="4616" width="4.75" style="4" bestFit="1" customWidth="1"/>
    <col min="4617" max="4617" width="3.75" style="4" bestFit="1" customWidth="1"/>
    <col min="4618" max="4619" width="4.75" style="4" bestFit="1" customWidth="1"/>
    <col min="4620" max="4620" width="5.75" style="4" bestFit="1" customWidth="1"/>
    <col min="4621" max="4627" width="4.75" style="4" bestFit="1" customWidth="1"/>
    <col min="4628" max="4628" width="3.75" style="4" bestFit="1" customWidth="1"/>
    <col min="4629" max="4865" width="9" style="4"/>
    <col min="4866" max="4866" width="7.25" style="4" customWidth="1"/>
    <col min="4867" max="4868" width="3.75" style="4" bestFit="1" customWidth="1"/>
    <col min="4869" max="4872" width="4.75" style="4" bestFit="1" customWidth="1"/>
    <col min="4873" max="4873" width="3.75" style="4" bestFit="1" customWidth="1"/>
    <col min="4874" max="4875" width="4.75" style="4" bestFit="1" customWidth="1"/>
    <col min="4876" max="4876" width="5.75" style="4" bestFit="1" customWidth="1"/>
    <col min="4877" max="4883" width="4.75" style="4" bestFit="1" customWidth="1"/>
    <col min="4884" max="4884" width="3.75" style="4" bestFit="1" customWidth="1"/>
    <col min="4885" max="5121" width="9" style="4"/>
    <col min="5122" max="5122" width="7.25" style="4" customWidth="1"/>
    <col min="5123" max="5124" width="3.75" style="4" bestFit="1" customWidth="1"/>
    <col min="5125" max="5128" width="4.75" style="4" bestFit="1" customWidth="1"/>
    <col min="5129" max="5129" width="3.75" style="4" bestFit="1" customWidth="1"/>
    <col min="5130" max="5131" width="4.75" style="4" bestFit="1" customWidth="1"/>
    <col min="5132" max="5132" width="5.75" style="4" bestFit="1" customWidth="1"/>
    <col min="5133" max="5139" width="4.75" style="4" bestFit="1" customWidth="1"/>
    <col min="5140" max="5140" width="3.75" style="4" bestFit="1" customWidth="1"/>
    <col min="5141" max="5377" width="9" style="4"/>
    <col min="5378" max="5378" width="7.25" style="4" customWidth="1"/>
    <col min="5379" max="5380" width="3.75" style="4" bestFit="1" customWidth="1"/>
    <col min="5381" max="5384" width="4.75" style="4" bestFit="1" customWidth="1"/>
    <col min="5385" max="5385" width="3.75" style="4" bestFit="1" customWidth="1"/>
    <col min="5386" max="5387" width="4.75" style="4" bestFit="1" customWidth="1"/>
    <col min="5388" max="5388" width="5.75" style="4" bestFit="1" customWidth="1"/>
    <col min="5389" max="5395" width="4.75" style="4" bestFit="1" customWidth="1"/>
    <col min="5396" max="5396" width="3.75" style="4" bestFit="1" customWidth="1"/>
    <col min="5397" max="5633" width="9" style="4"/>
    <col min="5634" max="5634" width="7.25" style="4" customWidth="1"/>
    <col min="5635" max="5636" width="3.75" style="4" bestFit="1" customWidth="1"/>
    <col min="5637" max="5640" width="4.75" style="4" bestFit="1" customWidth="1"/>
    <col min="5641" max="5641" width="3.75" style="4" bestFit="1" customWidth="1"/>
    <col min="5642" max="5643" width="4.75" style="4" bestFit="1" customWidth="1"/>
    <col min="5644" max="5644" width="5.75" style="4" bestFit="1" customWidth="1"/>
    <col min="5645" max="5651" width="4.75" style="4" bestFit="1" customWidth="1"/>
    <col min="5652" max="5652" width="3.75" style="4" bestFit="1" customWidth="1"/>
    <col min="5653" max="5889" width="9" style="4"/>
    <col min="5890" max="5890" width="7.25" style="4" customWidth="1"/>
    <col min="5891" max="5892" width="3.75" style="4" bestFit="1" customWidth="1"/>
    <col min="5893" max="5896" width="4.75" style="4" bestFit="1" customWidth="1"/>
    <col min="5897" max="5897" width="3.75" style="4" bestFit="1" customWidth="1"/>
    <col min="5898" max="5899" width="4.75" style="4" bestFit="1" customWidth="1"/>
    <col min="5900" max="5900" width="5.75" style="4" bestFit="1" customWidth="1"/>
    <col min="5901" max="5907" width="4.75" style="4" bestFit="1" customWidth="1"/>
    <col min="5908" max="5908" width="3.75" style="4" bestFit="1" customWidth="1"/>
    <col min="5909" max="6145" width="9" style="4"/>
    <col min="6146" max="6146" width="7.25" style="4" customWidth="1"/>
    <col min="6147" max="6148" width="3.75" style="4" bestFit="1" customWidth="1"/>
    <col min="6149" max="6152" width="4.75" style="4" bestFit="1" customWidth="1"/>
    <col min="6153" max="6153" width="3.75" style="4" bestFit="1" customWidth="1"/>
    <col min="6154" max="6155" width="4.75" style="4" bestFit="1" customWidth="1"/>
    <col min="6156" max="6156" width="5.75" style="4" bestFit="1" customWidth="1"/>
    <col min="6157" max="6163" width="4.75" style="4" bestFit="1" customWidth="1"/>
    <col min="6164" max="6164" width="3.75" style="4" bestFit="1" customWidth="1"/>
    <col min="6165" max="6401" width="9" style="4"/>
    <col min="6402" max="6402" width="7.25" style="4" customWidth="1"/>
    <col min="6403" max="6404" width="3.75" style="4" bestFit="1" customWidth="1"/>
    <col min="6405" max="6408" width="4.75" style="4" bestFit="1" customWidth="1"/>
    <col min="6409" max="6409" width="3.75" style="4" bestFit="1" customWidth="1"/>
    <col min="6410" max="6411" width="4.75" style="4" bestFit="1" customWidth="1"/>
    <col min="6412" max="6412" width="5.75" style="4" bestFit="1" customWidth="1"/>
    <col min="6413" max="6419" width="4.75" style="4" bestFit="1" customWidth="1"/>
    <col min="6420" max="6420" width="3.75" style="4" bestFit="1" customWidth="1"/>
    <col min="6421" max="6657" width="9" style="4"/>
    <col min="6658" max="6658" width="7.25" style="4" customWidth="1"/>
    <col min="6659" max="6660" width="3.75" style="4" bestFit="1" customWidth="1"/>
    <col min="6661" max="6664" width="4.75" style="4" bestFit="1" customWidth="1"/>
    <col min="6665" max="6665" width="3.75" style="4" bestFit="1" customWidth="1"/>
    <col min="6666" max="6667" width="4.75" style="4" bestFit="1" customWidth="1"/>
    <col min="6668" max="6668" width="5.75" style="4" bestFit="1" customWidth="1"/>
    <col min="6669" max="6675" width="4.75" style="4" bestFit="1" customWidth="1"/>
    <col min="6676" max="6676" width="3.75" style="4" bestFit="1" customWidth="1"/>
    <col min="6677" max="6913" width="9" style="4"/>
    <col min="6914" max="6914" width="7.25" style="4" customWidth="1"/>
    <col min="6915" max="6916" width="3.75" style="4" bestFit="1" customWidth="1"/>
    <col min="6917" max="6920" width="4.75" style="4" bestFit="1" customWidth="1"/>
    <col min="6921" max="6921" width="3.75" style="4" bestFit="1" customWidth="1"/>
    <col min="6922" max="6923" width="4.75" style="4" bestFit="1" customWidth="1"/>
    <col min="6924" max="6924" width="5.75" style="4" bestFit="1" customWidth="1"/>
    <col min="6925" max="6931" width="4.75" style="4" bestFit="1" customWidth="1"/>
    <col min="6932" max="6932" width="3.75" style="4" bestFit="1" customWidth="1"/>
    <col min="6933" max="7169" width="9" style="4"/>
    <col min="7170" max="7170" width="7.25" style="4" customWidth="1"/>
    <col min="7171" max="7172" width="3.75" style="4" bestFit="1" customWidth="1"/>
    <col min="7173" max="7176" width="4.75" style="4" bestFit="1" customWidth="1"/>
    <col min="7177" max="7177" width="3.75" style="4" bestFit="1" customWidth="1"/>
    <col min="7178" max="7179" width="4.75" style="4" bestFit="1" customWidth="1"/>
    <col min="7180" max="7180" width="5.75" style="4" bestFit="1" customWidth="1"/>
    <col min="7181" max="7187" width="4.75" style="4" bestFit="1" customWidth="1"/>
    <col min="7188" max="7188" width="3.75" style="4" bestFit="1" customWidth="1"/>
    <col min="7189" max="7425" width="9" style="4"/>
    <col min="7426" max="7426" width="7.25" style="4" customWidth="1"/>
    <col min="7427" max="7428" width="3.75" style="4" bestFit="1" customWidth="1"/>
    <col min="7429" max="7432" width="4.75" style="4" bestFit="1" customWidth="1"/>
    <col min="7433" max="7433" width="3.75" style="4" bestFit="1" customWidth="1"/>
    <col min="7434" max="7435" width="4.75" style="4" bestFit="1" customWidth="1"/>
    <col min="7436" max="7436" width="5.75" style="4" bestFit="1" customWidth="1"/>
    <col min="7437" max="7443" width="4.75" style="4" bestFit="1" customWidth="1"/>
    <col min="7444" max="7444" width="3.75" style="4" bestFit="1" customWidth="1"/>
    <col min="7445" max="7681" width="9" style="4"/>
    <col min="7682" max="7682" width="7.25" style="4" customWidth="1"/>
    <col min="7683" max="7684" width="3.75" style="4" bestFit="1" customWidth="1"/>
    <col min="7685" max="7688" width="4.75" style="4" bestFit="1" customWidth="1"/>
    <col min="7689" max="7689" width="3.75" style="4" bestFit="1" customWidth="1"/>
    <col min="7690" max="7691" width="4.75" style="4" bestFit="1" customWidth="1"/>
    <col min="7692" max="7692" width="5.75" style="4" bestFit="1" customWidth="1"/>
    <col min="7693" max="7699" width="4.75" style="4" bestFit="1" customWidth="1"/>
    <col min="7700" max="7700" width="3.75" style="4" bestFit="1" customWidth="1"/>
    <col min="7701" max="7937" width="9" style="4"/>
    <col min="7938" max="7938" width="7.25" style="4" customWidth="1"/>
    <col min="7939" max="7940" width="3.75" style="4" bestFit="1" customWidth="1"/>
    <col min="7941" max="7944" width="4.75" style="4" bestFit="1" customWidth="1"/>
    <col min="7945" max="7945" width="3.75" style="4" bestFit="1" customWidth="1"/>
    <col min="7946" max="7947" width="4.75" style="4" bestFit="1" customWidth="1"/>
    <col min="7948" max="7948" width="5.75" style="4" bestFit="1" customWidth="1"/>
    <col min="7949" max="7955" width="4.75" style="4" bestFit="1" customWidth="1"/>
    <col min="7956" max="7956" width="3.75" style="4" bestFit="1" customWidth="1"/>
    <col min="7957" max="8193" width="9" style="4"/>
    <col min="8194" max="8194" width="7.25" style="4" customWidth="1"/>
    <col min="8195" max="8196" width="3.75" style="4" bestFit="1" customWidth="1"/>
    <col min="8197" max="8200" width="4.75" style="4" bestFit="1" customWidth="1"/>
    <col min="8201" max="8201" width="3.75" style="4" bestFit="1" customWidth="1"/>
    <col min="8202" max="8203" width="4.75" style="4" bestFit="1" customWidth="1"/>
    <col min="8204" max="8204" width="5.75" style="4" bestFit="1" customWidth="1"/>
    <col min="8205" max="8211" width="4.75" style="4" bestFit="1" customWidth="1"/>
    <col min="8212" max="8212" width="3.75" style="4" bestFit="1" customWidth="1"/>
    <col min="8213" max="8449" width="9" style="4"/>
    <col min="8450" max="8450" width="7.25" style="4" customWidth="1"/>
    <col min="8451" max="8452" width="3.75" style="4" bestFit="1" customWidth="1"/>
    <col min="8453" max="8456" width="4.75" style="4" bestFit="1" customWidth="1"/>
    <col min="8457" max="8457" width="3.75" style="4" bestFit="1" customWidth="1"/>
    <col min="8458" max="8459" width="4.75" style="4" bestFit="1" customWidth="1"/>
    <col min="8460" max="8460" width="5.75" style="4" bestFit="1" customWidth="1"/>
    <col min="8461" max="8467" width="4.75" style="4" bestFit="1" customWidth="1"/>
    <col min="8468" max="8468" width="3.75" style="4" bestFit="1" customWidth="1"/>
    <col min="8469" max="8705" width="9" style="4"/>
    <col min="8706" max="8706" width="7.25" style="4" customWidth="1"/>
    <col min="8707" max="8708" width="3.75" style="4" bestFit="1" customWidth="1"/>
    <col min="8709" max="8712" width="4.75" style="4" bestFit="1" customWidth="1"/>
    <col min="8713" max="8713" width="3.75" style="4" bestFit="1" customWidth="1"/>
    <col min="8714" max="8715" width="4.75" style="4" bestFit="1" customWidth="1"/>
    <col min="8716" max="8716" width="5.75" style="4" bestFit="1" customWidth="1"/>
    <col min="8717" max="8723" width="4.75" style="4" bestFit="1" customWidth="1"/>
    <col min="8724" max="8724" width="3.75" style="4" bestFit="1" customWidth="1"/>
    <col min="8725" max="8961" width="9" style="4"/>
    <col min="8962" max="8962" width="7.25" style="4" customWidth="1"/>
    <col min="8963" max="8964" width="3.75" style="4" bestFit="1" customWidth="1"/>
    <col min="8965" max="8968" width="4.75" style="4" bestFit="1" customWidth="1"/>
    <col min="8969" max="8969" width="3.75" style="4" bestFit="1" customWidth="1"/>
    <col min="8970" max="8971" width="4.75" style="4" bestFit="1" customWidth="1"/>
    <col min="8972" max="8972" width="5.75" style="4" bestFit="1" customWidth="1"/>
    <col min="8973" max="8979" width="4.75" style="4" bestFit="1" customWidth="1"/>
    <col min="8980" max="8980" width="3.75" style="4" bestFit="1" customWidth="1"/>
    <col min="8981" max="9217" width="9" style="4"/>
    <col min="9218" max="9218" width="7.25" style="4" customWidth="1"/>
    <col min="9219" max="9220" width="3.75" style="4" bestFit="1" customWidth="1"/>
    <col min="9221" max="9224" width="4.75" style="4" bestFit="1" customWidth="1"/>
    <col min="9225" max="9225" width="3.75" style="4" bestFit="1" customWidth="1"/>
    <col min="9226" max="9227" width="4.75" style="4" bestFit="1" customWidth="1"/>
    <col min="9228" max="9228" width="5.75" style="4" bestFit="1" customWidth="1"/>
    <col min="9229" max="9235" width="4.75" style="4" bestFit="1" customWidth="1"/>
    <col min="9236" max="9236" width="3.75" style="4" bestFit="1" customWidth="1"/>
    <col min="9237" max="9473" width="9" style="4"/>
    <col min="9474" max="9474" width="7.25" style="4" customWidth="1"/>
    <col min="9475" max="9476" width="3.75" style="4" bestFit="1" customWidth="1"/>
    <col min="9477" max="9480" width="4.75" style="4" bestFit="1" customWidth="1"/>
    <col min="9481" max="9481" width="3.75" style="4" bestFit="1" customWidth="1"/>
    <col min="9482" max="9483" width="4.75" style="4" bestFit="1" customWidth="1"/>
    <col min="9484" max="9484" width="5.75" style="4" bestFit="1" customWidth="1"/>
    <col min="9485" max="9491" width="4.75" style="4" bestFit="1" customWidth="1"/>
    <col min="9492" max="9492" width="3.75" style="4" bestFit="1" customWidth="1"/>
    <col min="9493" max="9729" width="9" style="4"/>
    <col min="9730" max="9730" width="7.25" style="4" customWidth="1"/>
    <col min="9731" max="9732" width="3.75" style="4" bestFit="1" customWidth="1"/>
    <col min="9733" max="9736" width="4.75" style="4" bestFit="1" customWidth="1"/>
    <col min="9737" max="9737" width="3.75" style="4" bestFit="1" customWidth="1"/>
    <col min="9738" max="9739" width="4.75" style="4" bestFit="1" customWidth="1"/>
    <col min="9740" max="9740" width="5.75" style="4" bestFit="1" customWidth="1"/>
    <col min="9741" max="9747" width="4.75" style="4" bestFit="1" customWidth="1"/>
    <col min="9748" max="9748" width="3.75" style="4" bestFit="1" customWidth="1"/>
    <col min="9749" max="9985" width="9" style="4"/>
    <col min="9986" max="9986" width="7.25" style="4" customWidth="1"/>
    <col min="9987" max="9988" width="3.75" style="4" bestFit="1" customWidth="1"/>
    <col min="9989" max="9992" width="4.75" style="4" bestFit="1" customWidth="1"/>
    <col min="9993" max="9993" width="3.75" style="4" bestFit="1" customWidth="1"/>
    <col min="9994" max="9995" width="4.75" style="4" bestFit="1" customWidth="1"/>
    <col min="9996" max="9996" width="5.75" style="4" bestFit="1" customWidth="1"/>
    <col min="9997" max="10003" width="4.75" style="4" bestFit="1" customWidth="1"/>
    <col min="10004" max="10004" width="3.75" style="4" bestFit="1" customWidth="1"/>
    <col min="10005" max="10241" width="9" style="4"/>
    <col min="10242" max="10242" width="7.25" style="4" customWidth="1"/>
    <col min="10243" max="10244" width="3.75" style="4" bestFit="1" customWidth="1"/>
    <col min="10245" max="10248" width="4.75" style="4" bestFit="1" customWidth="1"/>
    <col min="10249" max="10249" width="3.75" style="4" bestFit="1" customWidth="1"/>
    <col min="10250" max="10251" width="4.75" style="4" bestFit="1" customWidth="1"/>
    <col min="10252" max="10252" width="5.75" style="4" bestFit="1" customWidth="1"/>
    <col min="10253" max="10259" width="4.75" style="4" bestFit="1" customWidth="1"/>
    <col min="10260" max="10260" width="3.75" style="4" bestFit="1" customWidth="1"/>
    <col min="10261" max="10497" width="9" style="4"/>
    <col min="10498" max="10498" width="7.25" style="4" customWidth="1"/>
    <col min="10499" max="10500" width="3.75" style="4" bestFit="1" customWidth="1"/>
    <col min="10501" max="10504" width="4.75" style="4" bestFit="1" customWidth="1"/>
    <col min="10505" max="10505" width="3.75" style="4" bestFit="1" customWidth="1"/>
    <col min="10506" max="10507" width="4.75" style="4" bestFit="1" customWidth="1"/>
    <col min="10508" max="10508" width="5.75" style="4" bestFit="1" customWidth="1"/>
    <col min="10509" max="10515" width="4.75" style="4" bestFit="1" customWidth="1"/>
    <col min="10516" max="10516" width="3.75" style="4" bestFit="1" customWidth="1"/>
    <col min="10517" max="10753" width="9" style="4"/>
    <col min="10754" max="10754" width="7.25" style="4" customWidth="1"/>
    <col min="10755" max="10756" width="3.75" style="4" bestFit="1" customWidth="1"/>
    <col min="10757" max="10760" width="4.75" style="4" bestFit="1" customWidth="1"/>
    <col min="10761" max="10761" width="3.75" style="4" bestFit="1" customWidth="1"/>
    <col min="10762" max="10763" width="4.75" style="4" bestFit="1" customWidth="1"/>
    <col min="10764" max="10764" width="5.75" style="4" bestFit="1" customWidth="1"/>
    <col min="10765" max="10771" width="4.75" style="4" bestFit="1" customWidth="1"/>
    <col min="10772" max="10772" width="3.75" style="4" bestFit="1" customWidth="1"/>
    <col min="10773" max="11009" width="9" style="4"/>
    <col min="11010" max="11010" width="7.25" style="4" customWidth="1"/>
    <col min="11011" max="11012" width="3.75" style="4" bestFit="1" customWidth="1"/>
    <col min="11013" max="11016" width="4.75" style="4" bestFit="1" customWidth="1"/>
    <col min="11017" max="11017" width="3.75" style="4" bestFit="1" customWidth="1"/>
    <col min="11018" max="11019" width="4.75" style="4" bestFit="1" customWidth="1"/>
    <col min="11020" max="11020" width="5.75" style="4" bestFit="1" customWidth="1"/>
    <col min="11021" max="11027" width="4.75" style="4" bestFit="1" customWidth="1"/>
    <col min="11028" max="11028" width="3.75" style="4" bestFit="1" customWidth="1"/>
    <col min="11029" max="11265" width="9" style="4"/>
    <col min="11266" max="11266" width="7.25" style="4" customWidth="1"/>
    <col min="11267" max="11268" width="3.75" style="4" bestFit="1" customWidth="1"/>
    <col min="11269" max="11272" width="4.75" style="4" bestFit="1" customWidth="1"/>
    <col min="11273" max="11273" width="3.75" style="4" bestFit="1" customWidth="1"/>
    <col min="11274" max="11275" width="4.75" style="4" bestFit="1" customWidth="1"/>
    <col min="11276" max="11276" width="5.75" style="4" bestFit="1" customWidth="1"/>
    <col min="11277" max="11283" width="4.75" style="4" bestFit="1" customWidth="1"/>
    <col min="11284" max="11284" width="3.75" style="4" bestFit="1" customWidth="1"/>
    <col min="11285" max="11521" width="9" style="4"/>
    <col min="11522" max="11522" width="7.25" style="4" customWidth="1"/>
    <col min="11523" max="11524" width="3.75" style="4" bestFit="1" customWidth="1"/>
    <col min="11525" max="11528" width="4.75" style="4" bestFit="1" customWidth="1"/>
    <col min="11529" max="11529" width="3.75" style="4" bestFit="1" customWidth="1"/>
    <col min="11530" max="11531" width="4.75" style="4" bestFit="1" customWidth="1"/>
    <col min="11532" max="11532" width="5.75" style="4" bestFit="1" customWidth="1"/>
    <col min="11533" max="11539" width="4.75" style="4" bestFit="1" customWidth="1"/>
    <col min="11540" max="11540" width="3.75" style="4" bestFit="1" customWidth="1"/>
    <col min="11541" max="11777" width="9" style="4"/>
    <col min="11778" max="11778" width="7.25" style="4" customWidth="1"/>
    <col min="11779" max="11780" width="3.75" style="4" bestFit="1" customWidth="1"/>
    <col min="11781" max="11784" width="4.75" style="4" bestFit="1" customWidth="1"/>
    <col min="11785" max="11785" width="3.75" style="4" bestFit="1" customWidth="1"/>
    <col min="11786" max="11787" width="4.75" style="4" bestFit="1" customWidth="1"/>
    <col min="11788" max="11788" width="5.75" style="4" bestFit="1" customWidth="1"/>
    <col min="11789" max="11795" width="4.75" style="4" bestFit="1" customWidth="1"/>
    <col min="11796" max="11796" width="3.75" style="4" bestFit="1" customWidth="1"/>
    <col min="11797" max="12033" width="9" style="4"/>
    <col min="12034" max="12034" width="7.25" style="4" customWidth="1"/>
    <col min="12035" max="12036" width="3.75" style="4" bestFit="1" customWidth="1"/>
    <col min="12037" max="12040" width="4.75" style="4" bestFit="1" customWidth="1"/>
    <col min="12041" max="12041" width="3.75" style="4" bestFit="1" customWidth="1"/>
    <col min="12042" max="12043" width="4.75" style="4" bestFit="1" customWidth="1"/>
    <col min="12044" max="12044" width="5.75" style="4" bestFit="1" customWidth="1"/>
    <col min="12045" max="12051" width="4.75" style="4" bestFit="1" customWidth="1"/>
    <col min="12052" max="12052" width="3.75" style="4" bestFit="1" customWidth="1"/>
    <col min="12053" max="12289" width="9" style="4"/>
    <col min="12290" max="12290" width="7.25" style="4" customWidth="1"/>
    <col min="12291" max="12292" width="3.75" style="4" bestFit="1" customWidth="1"/>
    <col min="12293" max="12296" width="4.75" style="4" bestFit="1" customWidth="1"/>
    <col min="12297" max="12297" width="3.75" style="4" bestFit="1" customWidth="1"/>
    <col min="12298" max="12299" width="4.75" style="4" bestFit="1" customWidth="1"/>
    <col min="12300" max="12300" width="5.75" style="4" bestFit="1" customWidth="1"/>
    <col min="12301" max="12307" width="4.75" style="4" bestFit="1" customWidth="1"/>
    <col min="12308" max="12308" width="3.75" style="4" bestFit="1" customWidth="1"/>
    <col min="12309" max="12545" width="9" style="4"/>
    <col min="12546" max="12546" width="7.25" style="4" customWidth="1"/>
    <col min="12547" max="12548" width="3.75" style="4" bestFit="1" customWidth="1"/>
    <col min="12549" max="12552" width="4.75" style="4" bestFit="1" customWidth="1"/>
    <col min="12553" max="12553" width="3.75" style="4" bestFit="1" customWidth="1"/>
    <col min="12554" max="12555" width="4.75" style="4" bestFit="1" customWidth="1"/>
    <col min="12556" max="12556" width="5.75" style="4" bestFit="1" customWidth="1"/>
    <col min="12557" max="12563" width="4.75" style="4" bestFit="1" customWidth="1"/>
    <col min="12564" max="12564" width="3.75" style="4" bestFit="1" customWidth="1"/>
    <col min="12565" max="12801" width="9" style="4"/>
    <col min="12802" max="12802" width="7.25" style="4" customWidth="1"/>
    <col min="12803" max="12804" width="3.75" style="4" bestFit="1" customWidth="1"/>
    <col min="12805" max="12808" width="4.75" style="4" bestFit="1" customWidth="1"/>
    <col min="12809" max="12809" width="3.75" style="4" bestFit="1" customWidth="1"/>
    <col min="12810" max="12811" width="4.75" style="4" bestFit="1" customWidth="1"/>
    <col min="12812" max="12812" width="5.75" style="4" bestFit="1" customWidth="1"/>
    <col min="12813" max="12819" width="4.75" style="4" bestFit="1" customWidth="1"/>
    <col min="12820" max="12820" width="3.75" style="4" bestFit="1" customWidth="1"/>
    <col min="12821" max="13057" width="9" style="4"/>
    <col min="13058" max="13058" width="7.25" style="4" customWidth="1"/>
    <col min="13059" max="13060" width="3.75" style="4" bestFit="1" customWidth="1"/>
    <col min="13061" max="13064" width="4.75" style="4" bestFit="1" customWidth="1"/>
    <col min="13065" max="13065" width="3.75" style="4" bestFit="1" customWidth="1"/>
    <col min="13066" max="13067" width="4.75" style="4" bestFit="1" customWidth="1"/>
    <col min="13068" max="13068" width="5.75" style="4" bestFit="1" customWidth="1"/>
    <col min="13069" max="13075" width="4.75" style="4" bestFit="1" customWidth="1"/>
    <col min="13076" max="13076" width="3.75" style="4" bestFit="1" customWidth="1"/>
    <col min="13077" max="13313" width="9" style="4"/>
    <col min="13314" max="13314" width="7.25" style="4" customWidth="1"/>
    <col min="13315" max="13316" width="3.75" style="4" bestFit="1" customWidth="1"/>
    <col min="13317" max="13320" width="4.75" style="4" bestFit="1" customWidth="1"/>
    <col min="13321" max="13321" width="3.75" style="4" bestFit="1" customWidth="1"/>
    <col min="13322" max="13323" width="4.75" style="4" bestFit="1" customWidth="1"/>
    <col min="13324" max="13324" width="5.75" style="4" bestFit="1" customWidth="1"/>
    <col min="13325" max="13331" width="4.75" style="4" bestFit="1" customWidth="1"/>
    <col min="13332" max="13332" width="3.75" style="4" bestFit="1" customWidth="1"/>
    <col min="13333" max="13569" width="9" style="4"/>
    <col min="13570" max="13570" width="7.25" style="4" customWidth="1"/>
    <col min="13571" max="13572" width="3.75" style="4" bestFit="1" customWidth="1"/>
    <col min="13573" max="13576" width="4.75" style="4" bestFit="1" customWidth="1"/>
    <col min="13577" max="13577" width="3.75" style="4" bestFit="1" customWidth="1"/>
    <col min="13578" max="13579" width="4.75" style="4" bestFit="1" customWidth="1"/>
    <col min="13580" max="13580" width="5.75" style="4" bestFit="1" customWidth="1"/>
    <col min="13581" max="13587" width="4.75" style="4" bestFit="1" customWidth="1"/>
    <col min="13588" max="13588" width="3.75" style="4" bestFit="1" customWidth="1"/>
    <col min="13589" max="13825" width="9" style="4"/>
    <col min="13826" max="13826" width="7.25" style="4" customWidth="1"/>
    <col min="13827" max="13828" width="3.75" style="4" bestFit="1" customWidth="1"/>
    <col min="13829" max="13832" width="4.75" style="4" bestFit="1" customWidth="1"/>
    <col min="13833" max="13833" width="3.75" style="4" bestFit="1" customWidth="1"/>
    <col min="13834" max="13835" width="4.75" style="4" bestFit="1" customWidth="1"/>
    <col min="13836" max="13836" width="5.75" style="4" bestFit="1" customWidth="1"/>
    <col min="13837" max="13843" width="4.75" style="4" bestFit="1" customWidth="1"/>
    <col min="13844" max="13844" width="3.75" style="4" bestFit="1" customWidth="1"/>
    <col min="13845" max="14081" width="9" style="4"/>
    <col min="14082" max="14082" width="7.25" style="4" customWidth="1"/>
    <col min="14083" max="14084" width="3.75" style="4" bestFit="1" customWidth="1"/>
    <col min="14085" max="14088" width="4.75" style="4" bestFit="1" customWidth="1"/>
    <col min="14089" max="14089" width="3.75" style="4" bestFit="1" customWidth="1"/>
    <col min="14090" max="14091" width="4.75" style="4" bestFit="1" customWidth="1"/>
    <col min="14092" max="14092" width="5.75" style="4" bestFit="1" customWidth="1"/>
    <col min="14093" max="14099" width="4.75" style="4" bestFit="1" customWidth="1"/>
    <col min="14100" max="14100" width="3.75" style="4" bestFit="1" customWidth="1"/>
    <col min="14101" max="14337" width="9" style="4"/>
    <col min="14338" max="14338" width="7.25" style="4" customWidth="1"/>
    <col min="14339" max="14340" width="3.75" style="4" bestFit="1" customWidth="1"/>
    <col min="14341" max="14344" width="4.75" style="4" bestFit="1" customWidth="1"/>
    <col min="14345" max="14345" width="3.75" style="4" bestFit="1" customWidth="1"/>
    <col min="14346" max="14347" width="4.75" style="4" bestFit="1" customWidth="1"/>
    <col min="14348" max="14348" width="5.75" style="4" bestFit="1" customWidth="1"/>
    <col min="14349" max="14355" width="4.75" style="4" bestFit="1" customWidth="1"/>
    <col min="14356" max="14356" width="3.75" style="4" bestFit="1" customWidth="1"/>
    <col min="14357" max="14593" width="9" style="4"/>
    <col min="14594" max="14594" width="7.25" style="4" customWidth="1"/>
    <col min="14595" max="14596" width="3.75" style="4" bestFit="1" customWidth="1"/>
    <col min="14597" max="14600" width="4.75" style="4" bestFit="1" customWidth="1"/>
    <col min="14601" max="14601" width="3.75" style="4" bestFit="1" customWidth="1"/>
    <col min="14602" max="14603" width="4.75" style="4" bestFit="1" customWidth="1"/>
    <col min="14604" max="14604" width="5.75" style="4" bestFit="1" customWidth="1"/>
    <col min="14605" max="14611" width="4.75" style="4" bestFit="1" customWidth="1"/>
    <col min="14612" max="14612" width="3.75" style="4" bestFit="1" customWidth="1"/>
    <col min="14613" max="14849" width="9" style="4"/>
    <col min="14850" max="14850" width="7.25" style="4" customWidth="1"/>
    <col min="14851" max="14852" width="3.75" style="4" bestFit="1" customWidth="1"/>
    <col min="14853" max="14856" width="4.75" style="4" bestFit="1" customWidth="1"/>
    <col min="14857" max="14857" width="3.75" style="4" bestFit="1" customWidth="1"/>
    <col min="14858" max="14859" width="4.75" style="4" bestFit="1" customWidth="1"/>
    <col min="14860" max="14860" width="5.75" style="4" bestFit="1" customWidth="1"/>
    <col min="14861" max="14867" width="4.75" style="4" bestFit="1" customWidth="1"/>
    <col min="14868" max="14868" width="3.75" style="4" bestFit="1" customWidth="1"/>
    <col min="14869" max="15105" width="9" style="4"/>
    <col min="15106" max="15106" width="7.25" style="4" customWidth="1"/>
    <col min="15107" max="15108" width="3.75" style="4" bestFit="1" customWidth="1"/>
    <col min="15109" max="15112" width="4.75" style="4" bestFit="1" customWidth="1"/>
    <col min="15113" max="15113" width="3.75" style="4" bestFit="1" customWidth="1"/>
    <col min="15114" max="15115" width="4.75" style="4" bestFit="1" customWidth="1"/>
    <col min="15116" max="15116" width="5.75" style="4" bestFit="1" customWidth="1"/>
    <col min="15117" max="15123" width="4.75" style="4" bestFit="1" customWidth="1"/>
    <col min="15124" max="15124" width="3.75" style="4" bestFit="1" customWidth="1"/>
    <col min="15125" max="15361" width="9" style="4"/>
    <col min="15362" max="15362" width="7.25" style="4" customWidth="1"/>
    <col min="15363" max="15364" width="3.75" style="4" bestFit="1" customWidth="1"/>
    <col min="15365" max="15368" width="4.75" style="4" bestFit="1" customWidth="1"/>
    <col min="15369" max="15369" width="3.75" style="4" bestFit="1" customWidth="1"/>
    <col min="15370" max="15371" width="4.75" style="4" bestFit="1" customWidth="1"/>
    <col min="15372" max="15372" width="5.75" style="4" bestFit="1" customWidth="1"/>
    <col min="15373" max="15379" width="4.75" style="4" bestFit="1" customWidth="1"/>
    <col min="15380" max="15380" width="3.75" style="4" bestFit="1" customWidth="1"/>
    <col min="15381" max="15617" width="9" style="4"/>
    <col min="15618" max="15618" width="7.25" style="4" customWidth="1"/>
    <col min="15619" max="15620" width="3.75" style="4" bestFit="1" customWidth="1"/>
    <col min="15621" max="15624" width="4.75" style="4" bestFit="1" customWidth="1"/>
    <col min="15625" max="15625" width="3.75" style="4" bestFit="1" customWidth="1"/>
    <col min="15626" max="15627" width="4.75" style="4" bestFit="1" customWidth="1"/>
    <col min="15628" max="15628" width="5.75" style="4" bestFit="1" customWidth="1"/>
    <col min="15629" max="15635" width="4.75" style="4" bestFit="1" customWidth="1"/>
    <col min="15636" max="15636" width="3.75" style="4" bestFit="1" customWidth="1"/>
    <col min="15637" max="15873" width="9" style="4"/>
    <col min="15874" max="15874" width="7.25" style="4" customWidth="1"/>
    <col min="15875" max="15876" width="3.75" style="4" bestFit="1" customWidth="1"/>
    <col min="15877" max="15880" width="4.75" style="4" bestFit="1" customWidth="1"/>
    <col min="15881" max="15881" width="3.75" style="4" bestFit="1" customWidth="1"/>
    <col min="15882" max="15883" width="4.75" style="4" bestFit="1" customWidth="1"/>
    <col min="15884" max="15884" width="5.75" style="4" bestFit="1" customWidth="1"/>
    <col min="15885" max="15891" width="4.75" style="4" bestFit="1" customWidth="1"/>
    <col min="15892" max="15892" width="3.75" style="4" bestFit="1" customWidth="1"/>
    <col min="15893" max="16129" width="9" style="4"/>
    <col min="16130" max="16130" width="7.25" style="4" customWidth="1"/>
    <col min="16131" max="16132" width="3.75" style="4" bestFit="1" customWidth="1"/>
    <col min="16133" max="16136" width="4.75" style="4" bestFit="1" customWidth="1"/>
    <col min="16137" max="16137" width="3.75" style="4" bestFit="1" customWidth="1"/>
    <col min="16138" max="16139" width="4.75" style="4" bestFit="1" customWidth="1"/>
    <col min="16140" max="16140" width="5.75" style="4" bestFit="1" customWidth="1"/>
    <col min="16141" max="16147" width="4.75" style="4" bestFit="1" customWidth="1"/>
    <col min="16148" max="16148" width="3.75" style="4" bestFit="1" customWidth="1"/>
    <col min="16149" max="16384" width="9" style="4"/>
  </cols>
  <sheetData>
    <row r="1" spans="1:24" ht="30">
      <c r="B1" s="91" t="s">
        <v>25</v>
      </c>
      <c r="C1" s="11" t="s">
        <v>2</v>
      </c>
      <c r="D1" s="12" t="s">
        <v>3</v>
      </c>
      <c r="E1" s="12" t="s">
        <v>4</v>
      </c>
      <c r="F1" s="11" t="s">
        <v>26</v>
      </c>
      <c r="G1" s="12" t="s">
        <v>27</v>
      </c>
      <c r="H1" s="11" t="s">
        <v>7</v>
      </c>
      <c r="I1" s="12" t="s">
        <v>8</v>
      </c>
      <c r="J1" s="11" t="s">
        <v>9</v>
      </c>
      <c r="K1" s="12" t="s">
        <v>10</v>
      </c>
      <c r="L1" s="11" t="s">
        <v>28</v>
      </c>
      <c r="M1" s="11" t="s">
        <v>29</v>
      </c>
      <c r="N1" s="11" t="s">
        <v>30</v>
      </c>
      <c r="O1" s="12" t="s">
        <v>31</v>
      </c>
      <c r="P1" s="12" t="s">
        <v>32</v>
      </c>
      <c r="Q1" s="12" t="s">
        <v>33</v>
      </c>
      <c r="R1" s="12" t="s">
        <v>34</v>
      </c>
      <c r="S1" s="12" t="s">
        <v>35</v>
      </c>
      <c r="T1" s="12" t="s">
        <v>36</v>
      </c>
    </row>
    <row r="2" spans="1:24" ht="30">
      <c r="B2" s="91"/>
      <c r="C2" s="11" t="s">
        <v>19</v>
      </c>
      <c r="D2" s="12" t="s">
        <v>19</v>
      </c>
      <c r="E2" s="12" t="s">
        <v>19</v>
      </c>
      <c r="F2" s="11" t="s">
        <v>19</v>
      </c>
      <c r="G2" s="12" t="s">
        <v>19</v>
      </c>
      <c r="H2" s="11" t="s">
        <v>19</v>
      </c>
      <c r="I2" s="12" t="s">
        <v>19</v>
      </c>
      <c r="J2" s="13" t="s">
        <v>37</v>
      </c>
      <c r="K2" s="14" t="s">
        <v>21</v>
      </c>
      <c r="L2" s="13" t="s">
        <v>38</v>
      </c>
      <c r="M2" s="13" t="s">
        <v>39</v>
      </c>
      <c r="N2" s="13" t="s">
        <v>24</v>
      </c>
      <c r="O2" s="14" t="s">
        <v>38</v>
      </c>
      <c r="P2" s="14" t="s">
        <v>39</v>
      </c>
      <c r="Q2" s="14" t="s">
        <v>24</v>
      </c>
      <c r="R2" s="14" t="s">
        <v>24</v>
      </c>
      <c r="S2" s="14" t="s">
        <v>24</v>
      </c>
      <c r="T2" s="14" t="s">
        <v>19</v>
      </c>
    </row>
    <row r="3" spans="1:24">
      <c r="B3" s="7">
        <v>400</v>
      </c>
      <c r="C3" s="8">
        <f>VLOOKUP($B$3,$B$5:$T$28,2,0)</f>
        <v>400</v>
      </c>
      <c r="D3" s="8">
        <f>VLOOKUP($B$3,$B$5:$T$28,3,0)</f>
        <v>110</v>
      </c>
      <c r="E3" s="8">
        <f>VLOOKUP($B$3,$B$5:$T$28,4,0)</f>
        <v>14</v>
      </c>
      <c r="F3" s="8">
        <f>VLOOKUP($B$3,$B$5:$T$28,5,0)</f>
        <v>18</v>
      </c>
      <c r="G3" s="8">
        <f>VLOOKUP($B$3,$B$5:$T$28,6,0)</f>
        <v>9</v>
      </c>
      <c r="H3" s="8">
        <f>VLOOKUP($B$3,$B$5:$T$28,7,0)</f>
        <v>38</v>
      </c>
      <c r="I3" s="8">
        <f>VLOOKUP($B$3,$B$5:$T$28,8,0)</f>
        <v>325</v>
      </c>
      <c r="J3" s="8">
        <f>VLOOKUP($B$3,$B$5:$T$28,9,0)</f>
        <v>91.5</v>
      </c>
      <c r="K3" s="8">
        <f>VLOOKUP($B$3,$B$5:$T$28,10,0)</f>
        <v>71.8</v>
      </c>
      <c r="L3" s="8">
        <f>VLOOKUP($B$3,$B$5:$T$28,11,0)</f>
        <v>20350</v>
      </c>
      <c r="M3" s="8">
        <f>VLOOKUP($B$3,$B$5:$T$28,12,0)</f>
        <v>1020</v>
      </c>
      <c r="N3" s="8">
        <f>VLOOKUP($B$3,$B$5:$T$28,13,0)</f>
        <v>14.9</v>
      </c>
      <c r="O3" s="8">
        <f>VLOOKUP($B$3,$B$5:$T$28,14,0)</f>
        <v>846</v>
      </c>
      <c r="P3" s="8">
        <f>VLOOKUP($B$3,$B$5:$T$28,15,0)</f>
        <v>102</v>
      </c>
      <c r="Q3" s="8">
        <f>VLOOKUP($B$3,$B$5:$T$28,16,0)</f>
        <v>3.04</v>
      </c>
      <c r="R3" s="8">
        <f>VLOOKUP($B$3,$B$5:$T$28,17,0)</f>
        <v>2.65</v>
      </c>
      <c r="S3" s="8">
        <f>VLOOKUP($B$3,$B$5:$T$28,18,0)</f>
        <v>5.1100000000000003</v>
      </c>
      <c r="T3" s="8">
        <f>VLOOKUP($B$3,$B$5:$T$28,19,0)</f>
        <v>240</v>
      </c>
    </row>
    <row r="5" spans="1:24">
      <c r="B5" s="9" t="s">
        <v>40</v>
      </c>
      <c r="C5" s="9">
        <v>30</v>
      </c>
      <c r="D5" s="9">
        <v>15</v>
      </c>
      <c r="E5" s="9">
        <v>4</v>
      </c>
      <c r="F5" s="9">
        <v>4.5</v>
      </c>
      <c r="G5" s="9">
        <v>2</v>
      </c>
      <c r="H5" s="9">
        <v>9</v>
      </c>
      <c r="I5" s="9">
        <v>12</v>
      </c>
      <c r="J5" s="9">
        <v>2.21</v>
      </c>
      <c r="K5" s="9">
        <v>1.74</v>
      </c>
      <c r="L5" s="9">
        <v>2.5299999999999998</v>
      </c>
      <c r="M5" s="9">
        <v>1.69</v>
      </c>
      <c r="N5" s="9">
        <v>1.07</v>
      </c>
      <c r="O5" s="9">
        <v>0.38</v>
      </c>
      <c r="P5" s="9">
        <v>0.39</v>
      </c>
      <c r="Q5" s="9">
        <v>0.42</v>
      </c>
      <c r="R5" s="9">
        <v>0.52</v>
      </c>
      <c r="S5" s="9">
        <v>0.74</v>
      </c>
      <c r="T5" s="9" t="s">
        <v>41</v>
      </c>
    </row>
    <row r="6" spans="1:24">
      <c r="B6" s="9">
        <v>30</v>
      </c>
      <c r="C6" s="9">
        <v>30</v>
      </c>
      <c r="D6" s="9">
        <v>33</v>
      </c>
      <c r="E6" s="9">
        <v>5</v>
      </c>
      <c r="F6" s="9">
        <v>7</v>
      </c>
      <c r="G6" s="9">
        <v>3.5</v>
      </c>
      <c r="H6" s="9">
        <v>14.5</v>
      </c>
      <c r="I6" s="9">
        <v>1</v>
      </c>
      <c r="J6" s="9">
        <v>5.44</v>
      </c>
      <c r="K6" s="9">
        <v>4.2699999999999996</v>
      </c>
      <c r="L6" s="9">
        <v>6.39</v>
      </c>
      <c r="M6" s="9">
        <v>4.26</v>
      </c>
      <c r="N6" s="9">
        <v>1.08</v>
      </c>
      <c r="O6" s="9">
        <v>5.33</v>
      </c>
      <c r="P6" s="9">
        <v>2.68</v>
      </c>
      <c r="Q6" s="9">
        <v>0.99</v>
      </c>
      <c r="R6" s="9">
        <v>1.31</v>
      </c>
      <c r="S6" s="9">
        <v>2.2200000000000002</v>
      </c>
      <c r="T6" s="9" t="s">
        <v>41</v>
      </c>
    </row>
    <row r="7" spans="1:24">
      <c r="B7" s="9" t="s">
        <v>42</v>
      </c>
      <c r="C7" s="9">
        <v>40</v>
      </c>
      <c r="D7" s="9">
        <v>20</v>
      </c>
      <c r="E7" s="9">
        <v>5</v>
      </c>
      <c r="F7" s="9">
        <v>5.5</v>
      </c>
      <c r="G7" s="9">
        <v>2.5</v>
      </c>
      <c r="H7" s="9">
        <v>11</v>
      </c>
      <c r="I7" s="9">
        <v>18</v>
      </c>
      <c r="J7" s="9">
        <v>3.66</v>
      </c>
      <c r="K7" s="9">
        <v>2.87</v>
      </c>
      <c r="L7" s="9">
        <v>7.58</v>
      </c>
      <c r="M7" s="9">
        <v>3.79</v>
      </c>
      <c r="N7" s="9">
        <v>1.44</v>
      </c>
      <c r="O7" s="9">
        <v>1.1399999999999999</v>
      </c>
      <c r="P7" s="9">
        <v>0.86</v>
      </c>
      <c r="Q7" s="9">
        <v>0.56000000000000005</v>
      </c>
      <c r="R7" s="9">
        <v>0.67</v>
      </c>
      <c r="S7" s="9">
        <v>1.01</v>
      </c>
      <c r="T7" s="9" t="s">
        <v>41</v>
      </c>
    </row>
    <row r="8" spans="1:24">
      <c r="B8" s="9">
        <v>40</v>
      </c>
      <c r="C8" s="9">
        <v>40</v>
      </c>
      <c r="D8" s="9">
        <v>35</v>
      </c>
      <c r="E8" s="9">
        <v>5</v>
      </c>
      <c r="F8" s="9">
        <v>7</v>
      </c>
      <c r="G8" s="9">
        <v>3.5</v>
      </c>
      <c r="H8" s="9">
        <v>14.5</v>
      </c>
      <c r="I8" s="9">
        <v>11</v>
      </c>
      <c r="J8" s="9">
        <v>6.21</v>
      </c>
      <c r="K8" s="9">
        <v>4.87</v>
      </c>
      <c r="L8" s="9">
        <v>14.1</v>
      </c>
      <c r="M8" s="9">
        <v>7.05</v>
      </c>
      <c r="N8" s="9">
        <v>1.5</v>
      </c>
      <c r="O8" s="9">
        <v>6.68</v>
      </c>
      <c r="P8" s="9">
        <v>3.08</v>
      </c>
      <c r="Q8" s="9">
        <v>1.04</v>
      </c>
      <c r="R8" s="9">
        <v>1.33</v>
      </c>
      <c r="S8" s="9">
        <v>2.3199999999999998</v>
      </c>
      <c r="T8" s="9" t="s">
        <v>41</v>
      </c>
    </row>
    <row r="9" spans="1:24">
      <c r="B9" s="9" t="s">
        <v>43</v>
      </c>
      <c r="C9" s="9">
        <v>50</v>
      </c>
      <c r="D9" s="9">
        <v>25</v>
      </c>
      <c r="E9" s="9">
        <v>5</v>
      </c>
      <c r="F9" s="9">
        <v>6</v>
      </c>
      <c r="G9" s="9">
        <v>3</v>
      </c>
      <c r="H9" s="9">
        <v>12.5</v>
      </c>
      <c r="I9" s="9">
        <v>25</v>
      </c>
      <c r="J9" s="9">
        <v>4.92</v>
      </c>
      <c r="K9" s="9">
        <v>3.86</v>
      </c>
      <c r="L9" s="9">
        <v>16.8</v>
      </c>
      <c r="M9" s="9">
        <v>6.73</v>
      </c>
      <c r="N9" s="9">
        <v>1.85</v>
      </c>
      <c r="O9" s="9">
        <v>2.4900000000000002</v>
      </c>
      <c r="P9" s="9">
        <v>1.48</v>
      </c>
      <c r="Q9" s="9">
        <v>0.71</v>
      </c>
      <c r="R9" s="9">
        <v>0.81</v>
      </c>
      <c r="S9" s="9">
        <v>1.34</v>
      </c>
      <c r="T9" s="9" t="s">
        <v>41</v>
      </c>
      <c r="W9" s="4" t="s">
        <v>119</v>
      </c>
      <c r="X9" s="4" t="s">
        <v>122</v>
      </c>
    </row>
    <row r="10" spans="1:24">
      <c r="A10" s="4">
        <v>1</v>
      </c>
      <c r="B10" s="9">
        <v>50</v>
      </c>
      <c r="C10" s="9">
        <v>50</v>
      </c>
      <c r="D10" s="9">
        <v>38</v>
      </c>
      <c r="E10" s="9">
        <v>5</v>
      </c>
      <c r="F10" s="9">
        <v>7</v>
      </c>
      <c r="G10" s="9">
        <v>3.5</v>
      </c>
      <c r="H10" s="9">
        <v>15</v>
      </c>
      <c r="I10" s="9">
        <v>20</v>
      </c>
      <c r="J10" s="9">
        <v>7.12</v>
      </c>
      <c r="K10" s="9">
        <v>5.59</v>
      </c>
      <c r="L10" s="9">
        <v>26.4</v>
      </c>
      <c r="M10" s="9">
        <v>10.6</v>
      </c>
      <c r="N10" s="9">
        <v>1.92</v>
      </c>
      <c r="O10" s="9">
        <v>9.1199999999999992</v>
      </c>
      <c r="P10" s="9">
        <v>3.75</v>
      </c>
      <c r="Q10" s="9">
        <v>1.1299999999999999</v>
      </c>
      <c r="R10" s="9">
        <v>1.37</v>
      </c>
      <c r="S10" s="9">
        <v>2.4700000000000002</v>
      </c>
      <c r="T10" s="9">
        <v>4</v>
      </c>
      <c r="U10" s="4">
        <v>1</v>
      </c>
      <c r="W10" s="4">
        <f>IF(J10&gt;MAX('BARCING-Design'!$B$11:$B$12),U10,"")</f>
        <v>1</v>
      </c>
      <c r="X10" s="4">
        <f>IF((J10*2)&gt;MAX('BARCING-Design'!$B$11:$B$12),U10,"")</f>
        <v>1</v>
      </c>
    </row>
    <row r="11" spans="1:24">
      <c r="A11" s="4">
        <v>2</v>
      </c>
      <c r="B11" s="9">
        <v>60</v>
      </c>
      <c r="C11" s="9">
        <v>60</v>
      </c>
      <c r="D11" s="9">
        <v>30</v>
      </c>
      <c r="E11" s="9">
        <v>6</v>
      </c>
      <c r="F11" s="9">
        <v>6</v>
      </c>
      <c r="G11" s="9">
        <v>3</v>
      </c>
      <c r="H11" s="9">
        <v>12.5</v>
      </c>
      <c r="I11" s="9">
        <v>35</v>
      </c>
      <c r="J11" s="9">
        <v>6.46</v>
      </c>
      <c r="K11" s="9">
        <v>5.07</v>
      </c>
      <c r="L11" s="9">
        <v>31.6</v>
      </c>
      <c r="M11" s="9">
        <v>10.5</v>
      </c>
      <c r="N11" s="9">
        <v>2.21</v>
      </c>
      <c r="O11" s="9">
        <v>4.51</v>
      </c>
      <c r="P11" s="9">
        <v>2.16</v>
      </c>
      <c r="Q11" s="9">
        <v>0.84</v>
      </c>
      <c r="R11" s="9">
        <v>0.91</v>
      </c>
      <c r="S11" s="9">
        <v>1.5</v>
      </c>
      <c r="T11" s="9" t="s">
        <v>41</v>
      </c>
      <c r="U11" s="4">
        <v>2</v>
      </c>
      <c r="W11" s="4">
        <f>IF(J11&gt;MAX('BARCING-Design'!$B$11:$B$12),U11,"")</f>
        <v>2</v>
      </c>
      <c r="X11" s="4">
        <f>IF((J11*2)&gt;MAX('BARCING-Design'!$B$11:$B$12),U11,"")</f>
        <v>2</v>
      </c>
    </row>
    <row r="12" spans="1:24">
      <c r="A12" s="4">
        <v>3</v>
      </c>
      <c r="B12" s="9">
        <v>65</v>
      </c>
      <c r="C12" s="9">
        <v>65</v>
      </c>
      <c r="D12" s="9">
        <v>42</v>
      </c>
      <c r="E12" s="9">
        <v>5.5</v>
      </c>
      <c r="F12" s="9">
        <v>7.5</v>
      </c>
      <c r="G12" s="9">
        <v>4</v>
      </c>
      <c r="H12" s="9">
        <v>16</v>
      </c>
      <c r="I12" s="9">
        <v>33</v>
      </c>
      <c r="J12" s="9">
        <v>9.0299999999999994</v>
      </c>
      <c r="K12" s="9">
        <v>7.09</v>
      </c>
      <c r="L12" s="9">
        <v>57.5</v>
      </c>
      <c r="M12" s="9">
        <v>17.7</v>
      </c>
      <c r="N12" s="9">
        <v>2.52</v>
      </c>
      <c r="O12" s="9">
        <v>14.1</v>
      </c>
      <c r="P12" s="9">
        <v>5.07</v>
      </c>
      <c r="Q12" s="9">
        <v>1.25</v>
      </c>
      <c r="R12" s="9">
        <v>1.42</v>
      </c>
      <c r="S12" s="9">
        <v>2.6</v>
      </c>
      <c r="T12" s="9">
        <v>16</v>
      </c>
      <c r="U12" s="4">
        <v>3</v>
      </c>
      <c r="W12" s="4">
        <f>IF(J12&gt;MAX('BARCING-Design'!$B$11:$B$12),U12,"")</f>
        <v>3</v>
      </c>
      <c r="X12" s="4">
        <f>IF((J12*2)&gt;MAX('BARCING-Design'!$B$11:$B$12),U12,"")</f>
        <v>3</v>
      </c>
    </row>
    <row r="13" spans="1:24">
      <c r="A13" s="4">
        <v>4</v>
      </c>
      <c r="B13" s="9">
        <v>80</v>
      </c>
      <c r="C13" s="9">
        <v>80</v>
      </c>
      <c r="D13" s="9">
        <v>45</v>
      </c>
      <c r="E13" s="9">
        <v>6</v>
      </c>
      <c r="F13" s="9">
        <v>8</v>
      </c>
      <c r="G13" s="9">
        <v>4</v>
      </c>
      <c r="H13" s="9">
        <v>17</v>
      </c>
      <c r="I13" s="9">
        <v>47</v>
      </c>
      <c r="J13" s="9">
        <v>11</v>
      </c>
      <c r="K13" s="9">
        <v>8.64</v>
      </c>
      <c r="L13" s="9">
        <v>106</v>
      </c>
      <c r="M13" s="9">
        <v>26.5</v>
      </c>
      <c r="N13" s="9">
        <v>3.1</v>
      </c>
      <c r="O13" s="9">
        <v>19.399999999999999</v>
      </c>
      <c r="P13" s="9">
        <v>6.36</v>
      </c>
      <c r="Q13" s="9">
        <v>1.33</v>
      </c>
      <c r="R13" s="9">
        <v>1.45</v>
      </c>
      <c r="S13" s="9">
        <v>2.67</v>
      </c>
      <c r="T13" s="9">
        <v>28</v>
      </c>
      <c r="U13" s="4">
        <v>4</v>
      </c>
      <c r="W13" s="4">
        <f>IF(J13&gt;MAX('BARCING-Design'!$B$11:$B$12),U13,"")</f>
        <v>4</v>
      </c>
      <c r="X13" s="4">
        <f>IF((J13*2)&gt;MAX('BARCING-Design'!$B$11:$B$12),U13,"")</f>
        <v>4</v>
      </c>
    </row>
    <row r="14" spans="1:24">
      <c r="A14" s="4">
        <v>5</v>
      </c>
      <c r="B14" s="9">
        <v>100</v>
      </c>
      <c r="C14" s="9">
        <v>100</v>
      </c>
      <c r="D14" s="9">
        <v>50</v>
      </c>
      <c r="E14" s="9">
        <v>6</v>
      </c>
      <c r="F14" s="9">
        <v>8.5</v>
      </c>
      <c r="G14" s="9">
        <v>4.5</v>
      </c>
      <c r="H14" s="9">
        <v>18</v>
      </c>
      <c r="I14" s="9">
        <v>64</v>
      </c>
      <c r="J14" s="9">
        <v>13.5</v>
      </c>
      <c r="K14" s="9">
        <v>10.6</v>
      </c>
      <c r="L14" s="9">
        <v>206</v>
      </c>
      <c r="M14" s="9">
        <v>41.2</v>
      </c>
      <c r="N14" s="9">
        <v>3.91</v>
      </c>
      <c r="O14" s="9">
        <v>29.3</v>
      </c>
      <c r="P14" s="9">
        <v>8.49</v>
      </c>
      <c r="Q14" s="9">
        <v>1.47</v>
      </c>
      <c r="R14" s="9">
        <v>1.55</v>
      </c>
      <c r="S14" s="9">
        <v>2.93</v>
      </c>
      <c r="T14" s="9">
        <v>42</v>
      </c>
      <c r="U14" s="4">
        <v>5</v>
      </c>
      <c r="W14" s="4">
        <f>IF(J14&gt;MAX('BARCING-Design'!$B$11:$B$12),U14,"")</f>
        <v>5</v>
      </c>
      <c r="X14" s="4">
        <f>IF((J14*2)&gt;MAX('BARCING-Design'!$B$11:$B$12),U14,"")</f>
        <v>5</v>
      </c>
    </row>
    <row r="15" spans="1:24">
      <c r="A15" s="4">
        <v>6</v>
      </c>
      <c r="B15" s="9">
        <v>120</v>
      </c>
      <c r="C15" s="9">
        <v>120</v>
      </c>
      <c r="D15" s="9">
        <v>55</v>
      </c>
      <c r="E15" s="9">
        <v>7</v>
      </c>
      <c r="F15" s="9">
        <v>9</v>
      </c>
      <c r="G15" s="9">
        <v>4.5</v>
      </c>
      <c r="H15" s="9">
        <v>19</v>
      </c>
      <c r="I15" s="9">
        <v>82</v>
      </c>
      <c r="J15" s="9">
        <v>17</v>
      </c>
      <c r="K15" s="9">
        <v>13.4</v>
      </c>
      <c r="L15" s="9">
        <v>364</v>
      </c>
      <c r="M15" s="9">
        <v>60.7</v>
      </c>
      <c r="N15" s="9">
        <v>4.62</v>
      </c>
      <c r="O15" s="9">
        <v>43.2</v>
      </c>
      <c r="P15" s="9">
        <v>11.1</v>
      </c>
      <c r="Q15" s="9">
        <v>1.59</v>
      </c>
      <c r="R15" s="9">
        <v>1.6</v>
      </c>
      <c r="S15" s="9">
        <v>3.03</v>
      </c>
      <c r="T15" s="9">
        <v>56</v>
      </c>
      <c r="U15" s="4">
        <v>6</v>
      </c>
      <c r="W15" s="4">
        <f>IF(J15&gt;MAX('BARCING-Design'!$B$11:$B$12),U15,"")</f>
        <v>6</v>
      </c>
      <c r="X15" s="4">
        <f>IF((J15*2)&gt;MAX('BARCING-Design'!$B$11:$B$12),U15,"")</f>
        <v>6</v>
      </c>
    </row>
    <row r="16" spans="1:24">
      <c r="A16" s="4">
        <v>7</v>
      </c>
      <c r="B16" s="9">
        <v>140</v>
      </c>
      <c r="C16" s="9">
        <v>140</v>
      </c>
      <c r="D16" s="9">
        <v>60</v>
      </c>
      <c r="E16" s="9">
        <v>7</v>
      </c>
      <c r="F16" s="9">
        <v>10</v>
      </c>
      <c r="G16" s="9">
        <v>5</v>
      </c>
      <c r="H16" s="9">
        <v>21</v>
      </c>
      <c r="I16" s="9">
        <v>97</v>
      </c>
      <c r="J16" s="9">
        <v>20.399999999999999</v>
      </c>
      <c r="K16" s="9">
        <v>16</v>
      </c>
      <c r="L16" s="9">
        <v>605</v>
      </c>
      <c r="M16" s="9">
        <v>86.4</v>
      </c>
      <c r="N16" s="9">
        <v>5.45</v>
      </c>
      <c r="O16" s="9">
        <v>62.7</v>
      </c>
      <c r="P16" s="9">
        <v>14.8</v>
      </c>
      <c r="Q16" s="9">
        <v>1.75</v>
      </c>
      <c r="R16" s="9">
        <v>1.75</v>
      </c>
      <c r="S16" s="9">
        <v>3.37</v>
      </c>
      <c r="T16" s="9">
        <v>70</v>
      </c>
      <c r="U16" s="4">
        <v>7</v>
      </c>
      <c r="W16" s="4">
        <f>IF(J16&gt;MAX('BARCING-Design'!$B$11:$B$12),U16,"")</f>
        <v>7</v>
      </c>
      <c r="X16" s="4">
        <f>IF((J16*2)&gt;MAX('BARCING-Design'!$B$11:$B$12),U16,"")</f>
        <v>7</v>
      </c>
    </row>
    <row r="17" spans="1:24">
      <c r="A17" s="4">
        <v>8</v>
      </c>
      <c r="B17" s="9">
        <v>160</v>
      </c>
      <c r="C17" s="9">
        <v>160</v>
      </c>
      <c r="D17" s="9">
        <v>65</v>
      </c>
      <c r="E17" s="9">
        <v>7.5</v>
      </c>
      <c r="F17" s="9">
        <v>10.5</v>
      </c>
      <c r="G17" s="9">
        <v>5.5</v>
      </c>
      <c r="H17" s="9">
        <v>22.5</v>
      </c>
      <c r="I17" s="9">
        <v>116</v>
      </c>
      <c r="J17" s="9">
        <v>24</v>
      </c>
      <c r="K17" s="9">
        <v>18.8</v>
      </c>
      <c r="L17" s="9">
        <v>925</v>
      </c>
      <c r="M17" s="9">
        <v>116</v>
      </c>
      <c r="N17" s="9">
        <v>6.21</v>
      </c>
      <c r="O17" s="9">
        <v>85.3</v>
      </c>
      <c r="P17" s="9">
        <v>18.3</v>
      </c>
      <c r="Q17" s="9">
        <v>1.89</v>
      </c>
      <c r="R17" s="9">
        <v>1.84</v>
      </c>
      <c r="S17" s="9">
        <v>3.56</v>
      </c>
      <c r="T17" s="9">
        <v>82</v>
      </c>
      <c r="U17" s="4">
        <v>8</v>
      </c>
      <c r="W17" s="4">
        <f>IF(J17&gt;MAX('BARCING-Design'!$B$11:$B$12),U17,"")</f>
        <v>8</v>
      </c>
      <c r="X17" s="4">
        <f>IF((J17*2)&gt;MAX('BARCING-Design'!$B$11:$B$12),U17,"")</f>
        <v>8</v>
      </c>
    </row>
    <row r="18" spans="1:24">
      <c r="A18" s="4">
        <v>9</v>
      </c>
      <c r="B18" s="9">
        <v>180</v>
      </c>
      <c r="C18" s="9">
        <v>180</v>
      </c>
      <c r="D18" s="9">
        <v>70</v>
      </c>
      <c r="E18" s="9">
        <v>8</v>
      </c>
      <c r="F18" s="9">
        <v>11</v>
      </c>
      <c r="G18" s="9">
        <v>5.5</v>
      </c>
      <c r="H18" s="9">
        <v>23.5</v>
      </c>
      <c r="I18" s="9">
        <v>133</v>
      </c>
      <c r="J18" s="9">
        <v>28</v>
      </c>
      <c r="K18" s="9">
        <v>22</v>
      </c>
      <c r="L18" s="9">
        <v>1350</v>
      </c>
      <c r="M18" s="9">
        <v>150</v>
      </c>
      <c r="N18" s="9">
        <v>6.95</v>
      </c>
      <c r="O18" s="9">
        <v>114</v>
      </c>
      <c r="P18" s="9">
        <v>22.4</v>
      </c>
      <c r="Q18" s="9">
        <v>2.02</v>
      </c>
      <c r="R18" s="9">
        <v>1.92</v>
      </c>
      <c r="S18" s="9">
        <v>3.75</v>
      </c>
      <c r="T18" s="9">
        <v>96</v>
      </c>
      <c r="U18" s="4">
        <v>9</v>
      </c>
      <c r="W18" s="4">
        <f>IF(J18&gt;MAX('BARCING-Design'!$B$11:$B$12),U18,"")</f>
        <v>9</v>
      </c>
      <c r="X18" s="4">
        <f>IF((J18*2)&gt;MAX('BARCING-Design'!$B$11:$B$12),U18,"")</f>
        <v>9</v>
      </c>
    </row>
    <row r="19" spans="1:24">
      <c r="A19" s="4">
        <v>10</v>
      </c>
      <c r="B19" s="9">
        <v>200</v>
      </c>
      <c r="C19" s="9">
        <v>200</v>
      </c>
      <c r="D19" s="9">
        <v>75</v>
      </c>
      <c r="E19" s="9">
        <v>8.5</v>
      </c>
      <c r="F19" s="9">
        <v>11.5</v>
      </c>
      <c r="G19" s="9">
        <v>6</v>
      </c>
      <c r="H19" s="9">
        <v>24.5</v>
      </c>
      <c r="I19" s="9">
        <v>151</v>
      </c>
      <c r="J19" s="9">
        <v>32.200000000000003</v>
      </c>
      <c r="K19" s="9">
        <v>25.3</v>
      </c>
      <c r="L19" s="9">
        <v>1910</v>
      </c>
      <c r="M19" s="9">
        <v>191</v>
      </c>
      <c r="N19" s="9">
        <v>7.7</v>
      </c>
      <c r="O19" s="9">
        <v>148</v>
      </c>
      <c r="P19" s="9">
        <v>27</v>
      </c>
      <c r="Q19" s="9">
        <v>2.14</v>
      </c>
      <c r="R19" s="9">
        <v>2.0099999999999998</v>
      </c>
      <c r="S19" s="9">
        <v>3.94</v>
      </c>
      <c r="T19" s="9">
        <v>108</v>
      </c>
      <c r="U19" s="4">
        <v>10</v>
      </c>
      <c r="W19" s="4">
        <f>IF(J19&gt;MAX('BARCING-Design'!$B$11:$B$12),U19,"")</f>
        <v>10</v>
      </c>
      <c r="X19" s="4">
        <f>IF((J19*2)&gt;MAX('BARCING-Design'!$B$11:$B$12),U19,"")</f>
        <v>10</v>
      </c>
    </row>
    <row r="20" spans="1:24">
      <c r="A20" s="4">
        <v>11</v>
      </c>
      <c r="B20" s="9">
        <v>220</v>
      </c>
      <c r="C20" s="9">
        <v>220</v>
      </c>
      <c r="D20" s="9">
        <v>80</v>
      </c>
      <c r="E20" s="9">
        <v>9</v>
      </c>
      <c r="F20" s="9">
        <v>12.5</v>
      </c>
      <c r="G20" s="9">
        <v>6.5</v>
      </c>
      <c r="H20" s="9">
        <v>26.5</v>
      </c>
      <c r="I20" s="9">
        <v>166</v>
      </c>
      <c r="J20" s="9">
        <v>37.4</v>
      </c>
      <c r="K20" s="9">
        <v>29.4</v>
      </c>
      <c r="L20" s="9">
        <v>26900</v>
      </c>
      <c r="M20" s="9">
        <v>245</v>
      </c>
      <c r="N20" s="9">
        <v>8.48</v>
      </c>
      <c r="O20" s="9">
        <v>197</v>
      </c>
      <c r="P20" s="9">
        <v>33.6</v>
      </c>
      <c r="Q20" s="9">
        <v>2.2999999999999998</v>
      </c>
      <c r="R20" s="9">
        <v>2.14</v>
      </c>
      <c r="S20" s="9">
        <v>4.2</v>
      </c>
      <c r="T20" s="9">
        <v>122</v>
      </c>
      <c r="U20" s="4">
        <v>11</v>
      </c>
      <c r="W20" s="4">
        <f>IF(J20&gt;MAX('BARCING-Design'!$B$11:$B$12),U20,"")</f>
        <v>11</v>
      </c>
      <c r="X20" s="4">
        <f>IF((J20*2)&gt;MAX('BARCING-Design'!$B$11:$B$12),U20,"")</f>
        <v>11</v>
      </c>
    </row>
    <row r="21" spans="1:24">
      <c r="A21" s="4">
        <v>12</v>
      </c>
      <c r="B21" s="9">
        <v>240</v>
      </c>
      <c r="C21" s="9">
        <v>240</v>
      </c>
      <c r="D21" s="9">
        <v>85</v>
      </c>
      <c r="E21" s="9">
        <v>9.5</v>
      </c>
      <c r="F21" s="9">
        <v>13</v>
      </c>
      <c r="G21" s="9">
        <v>6.5</v>
      </c>
      <c r="H21" s="9">
        <v>28</v>
      </c>
      <c r="I21" s="9">
        <v>185</v>
      </c>
      <c r="J21" s="9">
        <v>42.3</v>
      </c>
      <c r="K21" s="9">
        <v>33.200000000000003</v>
      </c>
      <c r="L21" s="9">
        <v>3600</v>
      </c>
      <c r="M21" s="9">
        <v>300</v>
      </c>
      <c r="N21" s="9">
        <v>9.2200000000000006</v>
      </c>
      <c r="O21" s="9">
        <v>248</v>
      </c>
      <c r="P21" s="9">
        <v>39.6</v>
      </c>
      <c r="Q21" s="9">
        <v>2.42</v>
      </c>
      <c r="R21" s="9">
        <v>2.23</v>
      </c>
      <c r="S21" s="9">
        <v>4.3899999999999997</v>
      </c>
      <c r="T21" s="9">
        <v>134</v>
      </c>
      <c r="U21" s="4">
        <v>12</v>
      </c>
      <c r="W21" s="4">
        <f>IF(J21&gt;MAX('BARCING-Design'!$B$11:$B$12),U21,"")</f>
        <v>12</v>
      </c>
      <c r="X21" s="4">
        <f>IF((J21*2)&gt;MAX('BARCING-Design'!$B$11:$B$12),U21,"")</f>
        <v>12</v>
      </c>
    </row>
    <row r="22" spans="1:24">
      <c r="A22" s="4">
        <v>13</v>
      </c>
      <c r="B22" s="9">
        <v>260</v>
      </c>
      <c r="C22" s="9">
        <v>260</v>
      </c>
      <c r="D22" s="9">
        <v>90</v>
      </c>
      <c r="E22" s="9">
        <v>10</v>
      </c>
      <c r="F22" s="9">
        <v>14</v>
      </c>
      <c r="G22" s="9">
        <v>7</v>
      </c>
      <c r="H22" s="9">
        <v>30</v>
      </c>
      <c r="I22" s="9">
        <v>201</v>
      </c>
      <c r="J22" s="9">
        <v>48.3</v>
      </c>
      <c r="K22" s="9">
        <v>37.9</v>
      </c>
      <c r="L22" s="9">
        <v>4820</v>
      </c>
      <c r="M22" s="9">
        <v>371</v>
      </c>
      <c r="N22" s="9">
        <v>9.99</v>
      </c>
      <c r="O22" s="9">
        <v>317</v>
      </c>
      <c r="P22" s="9">
        <v>47.7</v>
      </c>
      <c r="Q22" s="9">
        <v>2.56</v>
      </c>
      <c r="R22" s="9">
        <v>2.36</v>
      </c>
      <c r="S22" s="9">
        <v>4.66</v>
      </c>
      <c r="T22" s="9">
        <v>146</v>
      </c>
      <c r="U22" s="4">
        <v>13</v>
      </c>
      <c r="W22" s="4">
        <f>IF(J22&gt;MAX('BARCING-Design'!$B$11:$B$12),U22,"")</f>
        <v>13</v>
      </c>
      <c r="X22" s="4">
        <f>IF((J22*2)&gt;MAX('BARCING-Design'!$B$11:$B$12),U22,"")</f>
        <v>13</v>
      </c>
    </row>
    <row r="23" spans="1:24">
      <c r="A23" s="4">
        <v>14</v>
      </c>
      <c r="B23" s="9">
        <v>280</v>
      </c>
      <c r="C23" s="9">
        <v>280</v>
      </c>
      <c r="D23" s="9">
        <v>95</v>
      </c>
      <c r="E23" s="9">
        <v>10</v>
      </c>
      <c r="F23" s="9">
        <v>15</v>
      </c>
      <c r="G23" s="9">
        <v>7.5</v>
      </c>
      <c r="H23" s="9">
        <v>32</v>
      </c>
      <c r="I23" s="9">
        <v>216</v>
      </c>
      <c r="J23" s="9">
        <v>53.3</v>
      </c>
      <c r="K23" s="9">
        <v>41.8</v>
      </c>
      <c r="L23" s="9">
        <v>6280</v>
      </c>
      <c r="M23" s="9">
        <v>448</v>
      </c>
      <c r="N23" s="9">
        <v>10.9</v>
      </c>
      <c r="O23" s="9">
        <v>399</v>
      </c>
      <c r="P23" s="9">
        <v>57.2</v>
      </c>
      <c r="Q23" s="9">
        <v>2.74</v>
      </c>
      <c r="R23" s="9">
        <v>2.5299999999999998</v>
      </c>
      <c r="S23" s="9">
        <v>5.0199999999999996</v>
      </c>
      <c r="T23" s="9">
        <v>160</v>
      </c>
      <c r="U23" s="4">
        <v>14</v>
      </c>
      <c r="W23" s="4">
        <f>IF(J23&gt;MAX('BARCING-Design'!$B$11:$B$12),U23,"")</f>
        <v>14</v>
      </c>
      <c r="X23" s="4">
        <f>IF((J23*2)&gt;MAX('BARCING-Design'!$B$11:$B$12),U23,"")</f>
        <v>14</v>
      </c>
    </row>
    <row r="24" spans="1:24">
      <c r="A24" s="4">
        <v>15</v>
      </c>
      <c r="B24" s="9">
        <v>300</v>
      </c>
      <c r="C24" s="9">
        <v>300</v>
      </c>
      <c r="D24" s="9">
        <v>100</v>
      </c>
      <c r="E24" s="9">
        <v>10</v>
      </c>
      <c r="F24" s="9">
        <v>16</v>
      </c>
      <c r="G24" s="9">
        <v>8</v>
      </c>
      <c r="H24" s="9">
        <v>34</v>
      </c>
      <c r="I24" s="9">
        <v>232</v>
      </c>
      <c r="J24" s="9">
        <v>58.8</v>
      </c>
      <c r="K24" s="9">
        <v>46.2</v>
      </c>
      <c r="L24" s="9">
        <v>8030</v>
      </c>
      <c r="M24" s="9">
        <v>535</v>
      </c>
      <c r="N24" s="9">
        <v>11.7</v>
      </c>
      <c r="O24" s="9">
        <v>495</v>
      </c>
      <c r="P24" s="9">
        <v>67.8</v>
      </c>
      <c r="Q24" s="9">
        <v>2.9</v>
      </c>
      <c r="R24" s="9">
        <v>2.7</v>
      </c>
      <c r="S24" s="9">
        <v>5.41</v>
      </c>
      <c r="T24" s="9">
        <v>174</v>
      </c>
      <c r="U24" s="4">
        <v>15</v>
      </c>
      <c r="W24" s="4">
        <f>IF(J24&gt;MAX('BARCING-Design'!$B$11:$B$12),U24,"")</f>
        <v>15</v>
      </c>
      <c r="X24" s="4">
        <f>IF((J24*2)&gt;MAX('BARCING-Design'!$B$11:$B$12),U24,"")</f>
        <v>15</v>
      </c>
    </row>
    <row r="25" spans="1:24">
      <c r="A25" s="4">
        <v>16</v>
      </c>
      <c r="B25" s="9">
        <v>320</v>
      </c>
      <c r="C25" s="9">
        <v>320</v>
      </c>
      <c r="D25" s="9">
        <v>100</v>
      </c>
      <c r="E25" s="9">
        <v>14</v>
      </c>
      <c r="F25" s="9">
        <v>17.5</v>
      </c>
      <c r="G25" s="9">
        <v>8.75</v>
      </c>
      <c r="H25" s="9">
        <v>37</v>
      </c>
      <c r="I25" s="9">
        <v>247</v>
      </c>
      <c r="J25" s="9">
        <v>75.8</v>
      </c>
      <c r="K25" s="9">
        <v>59.5</v>
      </c>
      <c r="L25" s="9">
        <v>10870</v>
      </c>
      <c r="M25" s="9">
        <v>679</v>
      </c>
      <c r="N25" s="9">
        <v>12.1</v>
      </c>
      <c r="O25" s="9">
        <v>597</v>
      </c>
      <c r="P25" s="9">
        <v>80.599999999999994</v>
      </c>
      <c r="Q25" s="9">
        <v>2.81</v>
      </c>
      <c r="R25" s="9">
        <v>2.6</v>
      </c>
      <c r="S25" s="9">
        <v>4.82</v>
      </c>
      <c r="T25" s="9">
        <v>182</v>
      </c>
      <c r="U25" s="4">
        <v>16</v>
      </c>
      <c r="W25" s="4">
        <f>IF(J25&gt;MAX('BARCING-Design'!$B$11:$B$12),U25,"")</f>
        <v>16</v>
      </c>
      <c r="X25" s="4">
        <f>IF((J25*2)&gt;MAX('BARCING-Design'!$B$11:$B$12),U25,"")</f>
        <v>16</v>
      </c>
    </row>
    <row r="26" spans="1:24">
      <c r="A26" s="4">
        <v>17</v>
      </c>
      <c r="B26" s="9">
        <v>350</v>
      </c>
      <c r="C26" s="9">
        <v>350</v>
      </c>
      <c r="D26" s="9">
        <v>100</v>
      </c>
      <c r="E26" s="9">
        <v>14</v>
      </c>
      <c r="F26" s="9">
        <v>16</v>
      </c>
      <c r="G26" s="9">
        <v>8</v>
      </c>
      <c r="H26" s="9">
        <v>34</v>
      </c>
      <c r="I26" s="9">
        <v>283</v>
      </c>
      <c r="J26" s="9">
        <v>77.3</v>
      </c>
      <c r="K26" s="9">
        <v>60.6</v>
      </c>
      <c r="L26" s="9">
        <v>12840</v>
      </c>
      <c r="M26" s="9">
        <v>734</v>
      </c>
      <c r="N26" s="9">
        <v>12.9</v>
      </c>
      <c r="O26" s="9">
        <v>570</v>
      </c>
      <c r="P26" s="9">
        <v>75</v>
      </c>
      <c r="Q26" s="9">
        <v>2.72</v>
      </c>
      <c r="R26" s="9">
        <v>2.4</v>
      </c>
      <c r="S26" s="9">
        <v>4.45</v>
      </c>
      <c r="T26" s="9">
        <v>204</v>
      </c>
      <c r="U26" s="4">
        <v>17</v>
      </c>
      <c r="W26" s="4">
        <f>IF(J26&gt;MAX('BARCING-Design'!$B$11:$B$12),U26,"")</f>
        <v>17</v>
      </c>
      <c r="X26" s="4">
        <f>IF((J26*2)&gt;MAX('BARCING-Design'!$B$11:$B$12),U26,"")</f>
        <v>17</v>
      </c>
    </row>
    <row r="27" spans="1:24">
      <c r="A27" s="4">
        <v>18</v>
      </c>
      <c r="B27" s="9">
        <v>380</v>
      </c>
      <c r="C27" s="9">
        <v>380</v>
      </c>
      <c r="D27" s="9">
        <v>102</v>
      </c>
      <c r="E27" s="9">
        <v>13.5</v>
      </c>
      <c r="F27" s="9">
        <v>16</v>
      </c>
      <c r="G27" s="9">
        <v>8</v>
      </c>
      <c r="H27" s="9">
        <v>33.5</v>
      </c>
      <c r="I27" s="9">
        <v>313</v>
      </c>
      <c r="J27" s="9">
        <v>80.400000000000006</v>
      </c>
      <c r="K27" s="9">
        <v>63.1</v>
      </c>
      <c r="L27" s="9">
        <v>15760</v>
      </c>
      <c r="M27" s="9">
        <v>829</v>
      </c>
      <c r="N27" s="9">
        <v>14</v>
      </c>
      <c r="O27" s="9">
        <v>615</v>
      </c>
      <c r="P27" s="9">
        <v>78.7</v>
      </c>
      <c r="Q27" s="9">
        <v>2.77</v>
      </c>
      <c r="R27" s="9">
        <v>2.38</v>
      </c>
      <c r="S27" s="9">
        <v>4.58</v>
      </c>
      <c r="T27" s="9">
        <v>227</v>
      </c>
      <c r="U27" s="4">
        <v>18</v>
      </c>
      <c r="W27" s="4">
        <f>IF(J27&gt;MAX('BARCING-Design'!$B$11:$B$12),U27,"")</f>
        <v>18</v>
      </c>
      <c r="X27" s="4">
        <f>IF((J27*2)&gt;MAX('BARCING-Design'!$B$11:$B$12),U27,"")</f>
        <v>18</v>
      </c>
    </row>
    <row r="28" spans="1:24">
      <c r="A28" s="4">
        <v>19</v>
      </c>
      <c r="B28" s="9">
        <v>400</v>
      </c>
      <c r="C28" s="9">
        <v>400</v>
      </c>
      <c r="D28" s="9">
        <v>110</v>
      </c>
      <c r="E28" s="9">
        <v>14</v>
      </c>
      <c r="F28" s="9">
        <v>18</v>
      </c>
      <c r="G28" s="9">
        <v>9</v>
      </c>
      <c r="H28" s="9">
        <v>38</v>
      </c>
      <c r="I28" s="9">
        <v>325</v>
      </c>
      <c r="J28" s="9">
        <v>91.5</v>
      </c>
      <c r="K28" s="9">
        <v>71.8</v>
      </c>
      <c r="L28" s="9">
        <v>20350</v>
      </c>
      <c r="M28" s="9">
        <v>1020</v>
      </c>
      <c r="N28" s="9">
        <v>14.9</v>
      </c>
      <c r="O28" s="9">
        <v>846</v>
      </c>
      <c r="P28" s="9">
        <v>102</v>
      </c>
      <c r="Q28" s="9">
        <v>3.04</v>
      </c>
      <c r="R28" s="9">
        <v>2.65</v>
      </c>
      <c r="S28" s="9">
        <v>5.1100000000000003</v>
      </c>
      <c r="T28" s="9">
        <v>240</v>
      </c>
      <c r="U28" s="4">
        <v>19</v>
      </c>
      <c r="W28" s="4">
        <f>IF(J28&gt;MAX('BARCING-Design'!$B$11:$B$12),U28,"")</f>
        <v>19</v>
      </c>
      <c r="X28" s="4">
        <f>IF((J28*2)&gt;MAX('BARCING-Design'!$B$11:$B$12),U28,"")</f>
        <v>19</v>
      </c>
    </row>
  </sheetData>
  <mergeCells count="1">
    <mergeCell ref="B1:B2"/>
  </mergeCells>
  <dataValidations disablePrompts="1" count="1">
    <dataValidation type="list" allowBlank="1" showInputMessage="1" showErrorMessage="1" sqref="B3 WVJ983043 WLN983043 WBR983043 VRV983043 VHZ983043 UYD983043 UOH983043 UEL983043 TUP983043 TKT983043 TAX983043 SRB983043 SHF983043 RXJ983043 RNN983043 RDR983043 QTV983043 QJZ983043 QAD983043 PQH983043 PGL983043 OWP983043 OMT983043 OCX983043 NTB983043 NJF983043 MZJ983043 MPN983043 MFR983043 LVV983043 LLZ983043 LCD983043 KSH983043 KIL983043 JYP983043 JOT983043 JEX983043 IVB983043 ILF983043 IBJ983043 HRN983043 HHR983043 GXV983043 GNZ983043 GED983043 FUH983043 FKL983043 FAP983043 EQT983043 EGX983043 DXB983043 DNF983043 DDJ983043 CTN983043 CJR983043 BZV983043 BPZ983043 BGD983043 AWH983043 AML983043 ACP983043 ST983043 IX983043 B983043 WVJ917507 WLN917507 WBR917507 VRV917507 VHZ917507 UYD917507 UOH917507 UEL917507 TUP917507 TKT917507 TAX917507 SRB917507 SHF917507 RXJ917507 RNN917507 RDR917507 QTV917507 QJZ917507 QAD917507 PQH917507 PGL917507 OWP917507 OMT917507 OCX917507 NTB917507 NJF917507 MZJ917507 MPN917507 MFR917507 LVV917507 LLZ917507 LCD917507 KSH917507 KIL917507 JYP917507 JOT917507 JEX917507 IVB917507 ILF917507 IBJ917507 HRN917507 HHR917507 GXV917507 GNZ917507 GED917507 FUH917507 FKL917507 FAP917507 EQT917507 EGX917507 DXB917507 DNF917507 DDJ917507 CTN917507 CJR917507 BZV917507 BPZ917507 BGD917507 AWH917507 AML917507 ACP917507 ST917507 IX917507 B917507 WVJ851971 WLN851971 WBR851971 VRV851971 VHZ851971 UYD851971 UOH851971 UEL851971 TUP851971 TKT851971 TAX851971 SRB851971 SHF851971 RXJ851971 RNN851971 RDR851971 QTV851971 QJZ851971 QAD851971 PQH851971 PGL851971 OWP851971 OMT851971 OCX851971 NTB851971 NJF851971 MZJ851971 MPN851971 MFR851971 LVV851971 LLZ851971 LCD851971 KSH851971 KIL851971 JYP851971 JOT851971 JEX851971 IVB851971 ILF851971 IBJ851971 HRN851971 HHR851971 GXV851971 GNZ851971 GED851971 FUH851971 FKL851971 FAP851971 EQT851971 EGX851971 DXB851971 DNF851971 DDJ851971 CTN851971 CJR851971 BZV851971 BPZ851971 BGD851971 AWH851971 AML851971 ACP851971 ST851971 IX851971 B851971 WVJ786435 WLN786435 WBR786435 VRV786435 VHZ786435 UYD786435 UOH786435 UEL786435 TUP786435 TKT786435 TAX786435 SRB786435 SHF786435 RXJ786435 RNN786435 RDR786435 QTV786435 QJZ786435 QAD786435 PQH786435 PGL786435 OWP786435 OMT786435 OCX786435 NTB786435 NJF786435 MZJ786435 MPN786435 MFR786435 LVV786435 LLZ786435 LCD786435 KSH786435 KIL786435 JYP786435 JOT786435 JEX786435 IVB786435 ILF786435 IBJ786435 HRN786435 HHR786435 GXV786435 GNZ786435 GED786435 FUH786435 FKL786435 FAP786435 EQT786435 EGX786435 DXB786435 DNF786435 DDJ786435 CTN786435 CJR786435 BZV786435 BPZ786435 BGD786435 AWH786435 AML786435 ACP786435 ST786435 IX786435 B786435 WVJ720899 WLN720899 WBR720899 VRV720899 VHZ720899 UYD720899 UOH720899 UEL720899 TUP720899 TKT720899 TAX720899 SRB720899 SHF720899 RXJ720899 RNN720899 RDR720899 QTV720899 QJZ720899 QAD720899 PQH720899 PGL720899 OWP720899 OMT720899 OCX720899 NTB720899 NJF720899 MZJ720899 MPN720899 MFR720899 LVV720899 LLZ720899 LCD720899 KSH720899 KIL720899 JYP720899 JOT720899 JEX720899 IVB720899 ILF720899 IBJ720899 HRN720899 HHR720899 GXV720899 GNZ720899 GED720899 FUH720899 FKL720899 FAP720899 EQT720899 EGX720899 DXB720899 DNF720899 DDJ720899 CTN720899 CJR720899 BZV720899 BPZ720899 BGD720899 AWH720899 AML720899 ACP720899 ST720899 IX720899 B720899 WVJ655363 WLN655363 WBR655363 VRV655363 VHZ655363 UYD655363 UOH655363 UEL655363 TUP655363 TKT655363 TAX655363 SRB655363 SHF655363 RXJ655363 RNN655363 RDR655363 QTV655363 QJZ655363 QAD655363 PQH655363 PGL655363 OWP655363 OMT655363 OCX655363 NTB655363 NJF655363 MZJ655363 MPN655363 MFR655363 LVV655363 LLZ655363 LCD655363 KSH655363 KIL655363 JYP655363 JOT655363 JEX655363 IVB655363 ILF655363 IBJ655363 HRN655363 HHR655363 GXV655363 GNZ655363 GED655363 FUH655363 FKL655363 FAP655363 EQT655363 EGX655363 DXB655363 DNF655363 DDJ655363 CTN655363 CJR655363 BZV655363 BPZ655363 BGD655363 AWH655363 AML655363 ACP655363 ST655363 IX655363 B655363 WVJ589827 WLN589827 WBR589827 VRV589827 VHZ589827 UYD589827 UOH589827 UEL589827 TUP589827 TKT589827 TAX589827 SRB589827 SHF589827 RXJ589827 RNN589827 RDR589827 QTV589827 QJZ589827 QAD589827 PQH589827 PGL589827 OWP589827 OMT589827 OCX589827 NTB589827 NJF589827 MZJ589827 MPN589827 MFR589827 LVV589827 LLZ589827 LCD589827 KSH589827 KIL589827 JYP589827 JOT589827 JEX589827 IVB589827 ILF589827 IBJ589827 HRN589827 HHR589827 GXV589827 GNZ589827 GED589827 FUH589827 FKL589827 FAP589827 EQT589827 EGX589827 DXB589827 DNF589827 DDJ589827 CTN589827 CJR589827 BZV589827 BPZ589827 BGD589827 AWH589827 AML589827 ACP589827 ST589827 IX589827 B589827 WVJ524291 WLN524291 WBR524291 VRV524291 VHZ524291 UYD524291 UOH524291 UEL524291 TUP524291 TKT524291 TAX524291 SRB524291 SHF524291 RXJ524291 RNN524291 RDR524291 QTV524291 QJZ524291 QAD524291 PQH524291 PGL524291 OWP524291 OMT524291 OCX524291 NTB524291 NJF524291 MZJ524291 MPN524291 MFR524291 LVV524291 LLZ524291 LCD524291 KSH524291 KIL524291 JYP524291 JOT524291 JEX524291 IVB524291 ILF524291 IBJ524291 HRN524291 HHR524291 GXV524291 GNZ524291 GED524291 FUH524291 FKL524291 FAP524291 EQT524291 EGX524291 DXB524291 DNF524291 DDJ524291 CTN524291 CJR524291 BZV524291 BPZ524291 BGD524291 AWH524291 AML524291 ACP524291 ST524291 IX524291 B524291 WVJ458755 WLN458755 WBR458755 VRV458755 VHZ458755 UYD458755 UOH458755 UEL458755 TUP458755 TKT458755 TAX458755 SRB458755 SHF458755 RXJ458755 RNN458755 RDR458755 QTV458755 QJZ458755 QAD458755 PQH458755 PGL458755 OWP458755 OMT458755 OCX458755 NTB458755 NJF458755 MZJ458755 MPN458755 MFR458755 LVV458755 LLZ458755 LCD458755 KSH458755 KIL458755 JYP458755 JOT458755 JEX458755 IVB458755 ILF458755 IBJ458755 HRN458755 HHR458755 GXV458755 GNZ458755 GED458755 FUH458755 FKL458755 FAP458755 EQT458755 EGX458755 DXB458755 DNF458755 DDJ458755 CTN458755 CJR458755 BZV458755 BPZ458755 BGD458755 AWH458755 AML458755 ACP458755 ST458755 IX458755 B458755 WVJ393219 WLN393219 WBR393219 VRV393219 VHZ393219 UYD393219 UOH393219 UEL393219 TUP393219 TKT393219 TAX393219 SRB393219 SHF393219 RXJ393219 RNN393219 RDR393219 QTV393219 QJZ393219 QAD393219 PQH393219 PGL393219 OWP393219 OMT393219 OCX393219 NTB393219 NJF393219 MZJ393219 MPN393219 MFR393219 LVV393219 LLZ393219 LCD393219 KSH393219 KIL393219 JYP393219 JOT393219 JEX393219 IVB393219 ILF393219 IBJ393219 HRN393219 HHR393219 GXV393219 GNZ393219 GED393219 FUH393219 FKL393219 FAP393219 EQT393219 EGX393219 DXB393219 DNF393219 DDJ393219 CTN393219 CJR393219 BZV393219 BPZ393219 BGD393219 AWH393219 AML393219 ACP393219 ST393219 IX393219 B393219 WVJ327683 WLN327683 WBR327683 VRV327683 VHZ327683 UYD327683 UOH327683 UEL327683 TUP327683 TKT327683 TAX327683 SRB327683 SHF327683 RXJ327683 RNN327683 RDR327683 QTV327683 QJZ327683 QAD327683 PQH327683 PGL327683 OWP327683 OMT327683 OCX327683 NTB327683 NJF327683 MZJ327683 MPN327683 MFR327683 LVV327683 LLZ327683 LCD327683 KSH327683 KIL327683 JYP327683 JOT327683 JEX327683 IVB327683 ILF327683 IBJ327683 HRN327683 HHR327683 GXV327683 GNZ327683 GED327683 FUH327683 FKL327683 FAP327683 EQT327683 EGX327683 DXB327683 DNF327683 DDJ327683 CTN327683 CJR327683 BZV327683 BPZ327683 BGD327683 AWH327683 AML327683 ACP327683 ST327683 IX327683 B327683 WVJ262147 WLN262147 WBR262147 VRV262147 VHZ262147 UYD262147 UOH262147 UEL262147 TUP262147 TKT262147 TAX262147 SRB262147 SHF262147 RXJ262147 RNN262147 RDR262147 QTV262147 QJZ262147 QAD262147 PQH262147 PGL262147 OWP262147 OMT262147 OCX262147 NTB262147 NJF262147 MZJ262147 MPN262147 MFR262147 LVV262147 LLZ262147 LCD262147 KSH262147 KIL262147 JYP262147 JOT262147 JEX262147 IVB262147 ILF262147 IBJ262147 HRN262147 HHR262147 GXV262147 GNZ262147 GED262147 FUH262147 FKL262147 FAP262147 EQT262147 EGX262147 DXB262147 DNF262147 DDJ262147 CTN262147 CJR262147 BZV262147 BPZ262147 BGD262147 AWH262147 AML262147 ACP262147 ST262147 IX262147 B262147 WVJ196611 WLN196611 WBR196611 VRV196611 VHZ196611 UYD196611 UOH196611 UEL196611 TUP196611 TKT196611 TAX196611 SRB196611 SHF196611 RXJ196611 RNN196611 RDR196611 QTV196611 QJZ196611 QAD196611 PQH196611 PGL196611 OWP196611 OMT196611 OCX196611 NTB196611 NJF196611 MZJ196611 MPN196611 MFR196611 LVV196611 LLZ196611 LCD196611 KSH196611 KIL196611 JYP196611 JOT196611 JEX196611 IVB196611 ILF196611 IBJ196611 HRN196611 HHR196611 GXV196611 GNZ196611 GED196611 FUH196611 FKL196611 FAP196611 EQT196611 EGX196611 DXB196611 DNF196611 DDJ196611 CTN196611 CJR196611 BZV196611 BPZ196611 BGD196611 AWH196611 AML196611 ACP196611 ST196611 IX196611 B196611 WVJ131075 WLN131075 WBR131075 VRV131075 VHZ131075 UYD131075 UOH131075 UEL131075 TUP131075 TKT131075 TAX131075 SRB131075 SHF131075 RXJ131075 RNN131075 RDR131075 QTV131075 QJZ131075 QAD131075 PQH131075 PGL131075 OWP131075 OMT131075 OCX131075 NTB131075 NJF131075 MZJ131075 MPN131075 MFR131075 LVV131075 LLZ131075 LCD131075 KSH131075 KIL131075 JYP131075 JOT131075 JEX131075 IVB131075 ILF131075 IBJ131075 HRN131075 HHR131075 GXV131075 GNZ131075 GED131075 FUH131075 FKL131075 FAP131075 EQT131075 EGX131075 DXB131075 DNF131075 DDJ131075 CTN131075 CJR131075 BZV131075 BPZ131075 BGD131075 AWH131075 AML131075 ACP131075 ST131075 IX131075 B131075 WVJ65539 WLN65539 WBR65539 VRV65539 VHZ65539 UYD65539 UOH65539 UEL65539 TUP65539 TKT65539 TAX65539 SRB65539 SHF65539 RXJ65539 RNN65539 RDR65539 QTV65539 QJZ65539 QAD65539 PQH65539 PGL65539 OWP65539 OMT65539 OCX65539 NTB65539 NJF65539 MZJ65539 MPN65539 MFR65539 LVV65539 LLZ65539 LCD65539 KSH65539 KIL65539 JYP65539 JOT65539 JEX65539 IVB65539 ILF65539 IBJ65539 HRN65539 HHR65539 GXV65539 GNZ65539 GED65539 FUH65539 FKL65539 FAP65539 EQT65539 EGX65539 DXB65539 DNF65539 DDJ65539 CTN65539 CJR65539 BZV65539 BPZ65539 BGD65539 AWH65539 AML65539 ACP65539 ST65539 IX65539 B65539 WVJ3 WLN3 WBR3 VRV3 VHZ3 UYD3 UOH3 UEL3 TUP3 TKT3 TAX3 SRB3 SHF3 RXJ3 RNN3 RDR3 QTV3 QJZ3 QAD3 PQH3 PGL3 OWP3 OMT3 OCX3 NTB3 NJF3 MZJ3 MPN3 MFR3 LVV3 LLZ3 LCD3 KSH3 KIL3 JYP3 JOT3 JEX3 IVB3 ILF3 IBJ3 HRN3 HHR3 GXV3 GNZ3 GED3 FUH3 FKL3 FAP3 EQT3 EGX3 DXB3 DNF3 DDJ3 CTN3 CJR3 BZV3 BPZ3 BGD3 AWH3 AML3 ACP3 ST3 IX3">
      <formula1>$B$5:$B$28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L22"/>
  <sheetViews>
    <sheetView rightToLeft="1" zoomScale="85" workbookViewId="0">
      <pane ySplit="3" topLeftCell="A4" activePane="bottomLeft" state="frozen"/>
      <selection activeCell="T7" sqref="T7"/>
      <selection pane="bottomLeft" activeCell="T7" sqref="T7"/>
    </sheetView>
  </sheetViews>
  <sheetFormatPr defaultRowHeight="15"/>
  <cols>
    <col min="1" max="1" width="7.75" style="4" customWidth="1"/>
    <col min="2" max="3" width="3.75" style="4" bestFit="1" customWidth="1"/>
    <col min="4" max="6" width="4.25" style="4" customWidth="1"/>
    <col min="7" max="7" width="10.125" style="4" customWidth="1"/>
    <col min="8" max="8" width="6" style="4" customWidth="1"/>
    <col min="9" max="9" width="4.75" style="4" bestFit="1" customWidth="1"/>
    <col min="10" max="10" width="4.25" style="4" customWidth="1"/>
    <col min="11" max="11" width="10.25" style="4" customWidth="1"/>
    <col min="12" max="12" width="4.75" style="4" bestFit="1" customWidth="1"/>
    <col min="13" max="256" width="9" style="4"/>
    <col min="257" max="257" width="7.75" style="4" customWidth="1"/>
    <col min="258" max="259" width="3.75" style="4" bestFit="1" customWidth="1"/>
    <col min="260" max="262" width="4.25" style="4" customWidth="1"/>
    <col min="263" max="263" width="10.125" style="4" customWidth="1"/>
    <col min="264" max="264" width="6" style="4" customWidth="1"/>
    <col min="265" max="265" width="4.75" style="4" bestFit="1" customWidth="1"/>
    <col min="266" max="266" width="4.25" style="4" customWidth="1"/>
    <col min="267" max="267" width="10.25" style="4" customWidth="1"/>
    <col min="268" max="268" width="4.75" style="4" bestFit="1" customWidth="1"/>
    <col min="269" max="512" width="9" style="4"/>
    <col min="513" max="513" width="7.75" style="4" customWidth="1"/>
    <col min="514" max="515" width="3.75" style="4" bestFit="1" customWidth="1"/>
    <col min="516" max="518" width="4.25" style="4" customWidth="1"/>
    <col min="519" max="519" width="10.125" style="4" customWidth="1"/>
    <col min="520" max="520" width="6" style="4" customWidth="1"/>
    <col min="521" max="521" width="4.75" style="4" bestFit="1" customWidth="1"/>
    <col min="522" max="522" width="4.25" style="4" customWidth="1"/>
    <col min="523" max="523" width="10.25" style="4" customWidth="1"/>
    <col min="524" max="524" width="4.75" style="4" bestFit="1" customWidth="1"/>
    <col min="525" max="768" width="9" style="4"/>
    <col min="769" max="769" width="7.75" style="4" customWidth="1"/>
    <col min="770" max="771" width="3.75" style="4" bestFit="1" customWidth="1"/>
    <col min="772" max="774" width="4.25" style="4" customWidth="1"/>
    <col min="775" max="775" width="10.125" style="4" customWidth="1"/>
    <col min="776" max="776" width="6" style="4" customWidth="1"/>
    <col min="777" max="777" width="4.75" style="4" bestFit="1" customWidth="1"/>
    <col min="778" max="778" width="4.25" style="4" customWidth="1"/>
    <col min="779" max="779" width="10.25" style="4" customWidth="1"/>
    <col min="780" max="780" width="4.75" style="4" bestFit="1" customWidth="1"/>
    <col min="781" max="1024" width="9" style="4"/>
    <col min="1025" max="1025" width="7.75" style="4" customWidth="1"/>
    <col min="1026" max="1027" width="3.75" style="4" bestFit="1" customWidth="1"/>
    <col min="1028" max="1030" width="4.25" style="4" customWidth="1"/>
    <col min="1031" max="1031" width="10.125" style="4" customWidth="1"/>
    <col min="1032" max="1032" width="6" style="4" customWidth="1"/>
    <col min="1033" max="1033" width="4.75" style="4" bestFit="1" customWidth="1"/>
    <col min="1034" max="1034" width="4.25" style="4" customWidth="1"/>
    <col min="1035" max="1035" width="10.25" style="4" customWidth="1"/>
    <col min="1036" max="1036" width="4.75" style="4" bestFit="1" customWidth="1"/>
    <col min="1037" max="1280" width="9" style="4"/>
    <col min="1281" max="1281" width="7.75" style="4" customWidth="1"/>
    <col min="1282" max="1283" width="3.75" style="4" bestFit="1" customWidth="1"/>
    <col min="1284" max="1286" width="4.25" style="4" customWidth="1"/>
    <col min="1287" max="1287" width="10.125" style="4" customWidth="1"/>
    <col min="1288" max="1288" width="6" style="4" customWidth="1"/>
    <col min="1289" max="1289" width="4.75" style="4" bestFit="1" customWidth="1"/>
    <col min="1290" max="1290" width="4.25" style="4" customWidth="1"/>
    <col min="1291" max="1291" width="10.25" style="4" customWidth="1"/>
    <col min="1292" max="1292" width="4.75" style="4" bestFit="1" customWidth="1"/>
    <col min="1293" max="1536" width="9" style="4"/>
    <col min="1537" max="1537" width="7.75" style="4" customWidth="1"/>
    <col min="1538" max="1539" width="3.75" style="4" bestFit="1" customWidth="1"/>
    <col min="1540" max="1542" width="4.25" style="4" customWidth="1"/>
    <col min="1543" max="1543" width="10.125" style="4" customWidth="1"/>
    <col min="1544" max="1544" width="6" style="4" customWidth="1"/>
    <col min="1545" max="1545" width="4.75" style="4" bestFit="1" customWidth="1"/>
    <col min="1546" max="1546" width="4.25" style="4" customWidth="1"/>
    <col min="1547" max="1547" width="10.25" style="4" customWidth="1"/>
    <col min="1548" max="1548" width="4.75" style="4" bestFit="1" customWidth="1"/>
    <col min="1549" max="1792" width="9" style="4"/>
    <col min="1793" max="1793" width="7.75" style="4" customWidth="1"/>
    <col min="1794" max="1795" width="3.75" style="4" bestFit="1" customWidth="1"/>
    <col min="1796" max="1798" width="4.25" style="4" customWidth="1"/>
    <col min="1799" max="1799" width="10.125" style="4" customWidth="1"/>
    <col min="1800" max="1800" width="6" style="4" customWidth="1"/>
    <col min="1801" max="1801" width="4.75" style="4" bestFit="1" customWidth="1"/>
    <col min="1802" max="1802" width="4.25" style="4" customWidth="1"/>
    <col min="1803" max="1803" width="10.25" style="4" customWidth="1"/>
    <col min="1804" max="1804" width="4.75" style="4" bestFit="1" customWidth="1"/>
    <col min="1805" max="2048" width="9" style="4"/>
    <col min="2049" max="2049" width="7.75" style="4" customWidth="1"/>
    <col min="2050" max="2051" width="3.75" style="4" bestFit="1" customWidth="1"/>
    <col min="2052" max="2054" width="4.25" style="4" customWidth="1"/>
    <col min="2055" max="2055" width="10.125" style="4" customWidth="1"/>
    <col min="2056" max="2056" width="6" style="4" customWidth="1"/>
    <col min="2057" max="2057" width="4.75" style="4" bestFit="1" customWidth="1"/>
    <col min="2058" max="2058" width="4.25" style="4" customWidth="1"/>
    <col min="2059" max="2059" width="10.25" style="4" customWidth="1"/>
    <col min="2060" max="2060" width="4.75" style="4" bestFit="1" customWidth="1"/>
    <col min="2061" max="2304" width="9" style="4"/>
    <col min="2305" max="2305" width="7.75" style="4" customWidth="1"/>
    <col min="2306" max="2307" width="3.75" style="4" bestFit="1" customWidth="1"/>
    <col min="2308" max="2310" width="4.25" style="4" customWidth="1"/>
    <col min="2311" max="2311" width="10.125" style="4" customWidth="1"/>
    <col min="2312" max="2312" width="6" style="4" customWidth="1"/>
    <col min="2313" max="2313" width="4.75" style="4" bestFit="1" customWidth="1"/>
    <col min="2314" max="2314" width="4.25" style="4" customWidth="1"/>
    <col min="2315" max="2315" width="10.25" style="4" customWidth="1"/>
    <col min="2316" max="2316" width="4.75" style="4" bestFit="1" customWidth="1"/>
    <col min="2317" max="2560" width="9" style="4"/>
    <col min="2561" max="2561" width="7.75" style="4" customWidth="1"/>
    <col min="2562" max="2563" width="3.75" style="4" bestFit="1" customWidth="1"/>
    <col min="2564" max="2566" width="4.25" style="4" customWidth="1"/>
    <col min="2567" max="2567" width="10.125" style="4" customWidth="1"/>
    <col min="2568" max="2568" width="6" style="4" customWidth="1"/>
    <col min="2569" max="2569" width="4.75" style="4" bestFit="1" customWidth="1"/>
    <col min="2570" max="2570" width="4.25" style="4" customWidth="1"/>
    <col min="2571" max="2571" width="10.25" style="4" customWidth="1"/>
    <col min="2572" max="2572" width="4.75" style="4" bestFit="1" customWidth="1"/>
    <col min="2573" max="2816" width="9" style="4"/>
    <col min="2817" max="2817" width="7.75" style="4" customWidth="1"/>
    <col min="2818" max="2819" width="3.75" style="4" bestFit="1" customWidth="1"/>
    <col min="2820" max="2822" width="4.25" style="4" customWidth="1"/>
    <col min="2823" max="2823" width="10.125" style="4" customWidth="1"/>
    <col min="2824" max="2824" width="6" style="4" customWidth="1"/>
    <col min="2825" max="2825" width="4.75" style="4" bestFit="1" customWidth="1"/>
    <col min="2826" max="2826" width="4.25" style="4" customWidth="1"/>
    <col min="2827" max="2827" width="10.25" style="4" customWidth="1"/>
    <col min="2828" max="2828" width="4.75" style="4" bestFit="1" customWidth="1"/>
    <col min="2829" max="3072" width="9" style="4"/>
    <col min="3073" max="3073" width="7.75" style="4" customWidth="1"/>
    <col min="3074" max="3075" width="3.75" style="4" bestFit="1" customWidth="1"/>
    <col min="3076" max="3078" width="4.25" style="4" customWidth="1"/>
    <col min="3079" max="3079" width="10.125" style="4" customWidth="1"/>
    <col min="3080" max="3080" width="6" style="4" customWidth="1"/>
    <col min="3081" max="3081" width="4.75" style="4" bestFit="1" customWidth="1"/>
    <col min="3082" max="3082" width="4.25" style="4" customWidth="1"/>
    <col min="3083" max="3083" width="10.25" style="4" customWidth="1"/>
    <col min="3084" max="3084" width="4.75" style="4" bestFit="1" customWidth="1"/>
    <col min="3085" max="3328" width="9" style="4"/>
    <col min="3329" max="3329" width="7.75" style="4" customWidth="1"/>
    <col min="3330" max="3331" width="3.75" style="4" bestFit="1" customWidth="1"/>
    <col min="3332" max="3334" width="4.25" style="4" customWidth="1"/>
    <col min="3335" max="3335" width="10.125" style="4" customWidth="1"/>
    <col min="3336" max="3336" width="6" style="4" customWidth="1"/>
    <col min="3337" max="3337" width="4.75" style="4" bestFit="1" customWidth="1"/>
    <col min="3338" max="3338" width="4.25" style="4" customWidth="1"/>
    <col min="3339" max="3339" width="10.25" style="4" customWidth="1"/>
    <col min="3340" max="3340" width="4.75" style="4" bestFit="1" customWidth="1"/>
    <col min="3341" max="3584" width="9" style="4"/>
    <col min="3585" max="3585" width="7.75" style="4" customWidth="1"/>
    <col min="3586" max="3587" width="3.75" style="4" bestFit="1" customWidth="1"/>
    <col min="3588" max="3590" width="4.25" style="4" customWidth="1"/>
    <col min="3591" max="3591" width="10.125" style="4" customWidth="1"/>
    <col min="3592" max="3592" width="6" style="4" customWidth="1"/>
    <col min="3593" max="3593" width="4.75" style="4" bestFit="1" customWidth="1"/>
    <col min="3594" max="3594" width="4.25" style="4" customWidth="1"/>
    <col min="3595" max="3595" width="10.25" style="4" customWidth="1"/>
    <col min="3596" max="3596" width="4.75" style="4" bestFit="1" customWidth="1"/>
    <col min="3597" max="3840" width="9" style="4"/>
    <col min="3841" max="3841" width="7.75" style="4" customWidth="1"/>
    <col min="3842" max="3843" width="3.75" style="4" bestFit="1" customWidth="1"/>
    <col min="3844" max="3846" width="4.25" style="4" customWidth="1"/>
    <col min="3847" max="3847" width="10.125" style="4" customWidth="1"/>
    <col min="3848" max="3848" width="6" style="4" customWidth="1"/>
    <col min="3849" max="3849" width="4.75" style="4" bestFit="1" customWidth="1"/>
    <col min="3850" max="3850" width="4.25" style="4" customWidth="1"/>
    <col min="3851" max="3851" width="10.25" style="4" customWidth="1"/>
    <col min="3852" max="3852" width="4.75" style="4" bestFit="1" customWidth="1"/>
    <col min="3853" max="4096" width="9" style="4"/>
    <col min="4097" max="4097" width="7.75" style="4" customWidth="1"/>
    <col min="4098" max="4099" width="3.75" style="4" bestFit="1" customWidth="1"/>
    <col min="4100" max="4102" width="4.25" style="4" customWidth="1"/>
    <col min="4103" max="4103" width="10.125" style="4" customWidth="1"/>
    <col min="4104" max="4104" width="6" style="4" customWidth="1"/>
    <col min="4105" max="4105" width="4.75" style="4" bestFit="1" customWidth="1"/>
    <col min="4106" max="4106" width="4.25" style="4" customWidth="1"/>
    <col min="4107" max="4107" width="10.25" style="4" customWidth="1"/>
    <col min="4108" max="4108" width="4.75" style="4" bestFit="1" customWidth="1"/>
    <col min="4109" max="4352" width="9" style="4"/>
    <col min="4353" max="4353" width="7.75" style="4" customWidth="1"/>
    <col min="4354" max="4355" width="3.75" style="4" bestFit="1" customWidth="1"/>
    <col min="4356" max="4358" width="4.25" style="4" customWidth="1"/>
    <col min="4359" max="4359" width="10.125" style="4" customWidth="1"/>
    <col min="4360" max="4360" width="6" style="4" customWidth="1"/>
    <col min="4361" max="4361" width="4.75" style="4" bestFit="1" customWidth="1"/>
    <col min="4362" max="4362" width="4.25" style="4" customWidth="1"/>
    <col min="4363" max="4363" width="10.25" style="4" customWidth="1"/>
    <col min="4364" max="4364" width="4.75" style="4" bestFit="1" customWidth="1"/>
    <col min="4365" max="4608" width="9" style="4"/>
    <col min="4609" max="4609" width="7.75" style="4" customWidth="1"/>
    <col min="4610" max="4611" width="3.75" style="4" bestFit="1" customWidth="1"/>
    <col min="4612" max="4614" width="4.25" style="4" customWidth="1"/>
    <col min="4615" max="4615" width="10.125" style="4" customWidth="1"/>
    <col min="4616" max="4616" width="6" style="4" customWidth="1"/>
    <col min="4617" max="4617" width="4.75" style="4" bestFit="1" customWidth="1"/>
    <col min="4618" max="4618" width="4.25" style="4" customWidth="1"/>
    <col min="4619" max="4619" width="10.25" style="4" customWidth="1"/>
    <col min="4620" max="4620" width="4.75" style="4" bestFit="1" customWidth="1"/>
    <col min="4621" max="4864" width="9" style="4"/>
    <col min="4865" max="4865" width="7.75" style="4" customWidth="1"/>
    <col min="4866" max="4867" width="3.75" style="4" bestFit="1" customWidth="1"/>
    <col min="4868" max="4870" width="4.25" style="4" customWidth="1"/>
    <col min="4871" max="4871" width="10.125" style="4" customWidth="1"/>
    <col min="4872" max="4872" width="6" style="4" customWidth="1"/>
    <col min="4873" max="4873" width="4.75" style="4" bestFit="1" customWidth="1"/>
    <col min="4874" max="4874" width="4.25" style="4" customWidth="1"/>
    <col min="4875" max="4875" width="10.25" style="4" customWidth="1"/>
    <col min="4876" max="4876" width="4.75" style="4" bestFit="1" customWidth="1"/>
    <col min="4877" max="5120" width="9" style="4"/>
    <col min="5121" max="5121" width="7.75" style="4" customWidth="1"/>
    <col min="5122" max="5123" width="3.75" style="4" bestFit="1" customWidth="1"/>
    <col min="5124" max="5126" width="4.25" style="4" customWidth="1"/>
    <col min="5127" max="5127" width="10.125" style="4" customWidth="1"/>
    <col min="5128" max="5128" width="6" style="4" customWidth="1"/>
    <col min="5129" max="5129" width="4.75" style="4" bestFit="1" customWidth="1"/>
    <col min="5130" max="5130" width="4.25" style="4" customWidth="1"/>
    <col min="5131" max="5131" width="10.25" style="4" customWidth="1"/>
    <col min="5132" max="5132" width="4.75" style="4" bestFit="1" customWidth="1"/>
    <col min="5133" max="5376" width="9" style="4"/>
    <col min="5377" max="5377" width="7.75" style="4" customWidth="1"/>
    <col min="5378" max="5379" width="3.75" style="4" bestFit="1" customWidth="1"/>
    <col min="5380" max="5382" width="4.25" style="4" customWidth="1"/>
    <col min="5383" max="5383" width="10.125" style="4" customWidth="1"/>
    <col min="5384" max="5384" width="6" style="4" customWidth="1"/>
    <col min="5385" max="5385" width="4.75" style="4" bestFit="1" customWidth="1"/>
    <col min="5386" max="5386" width="4.25" style="4" customWidth="1"/>
    <col min="5387" max="5387" width="10.25" style="4" customWidth="1"/>
    <col min="5388" max="5388" width="4.75" style="4" bestFit="1" customWidth="1"/>
    <col min="5389" max="5632" width="9" style="4"/>
    <col min="5633" max="5633" width="7.75" style="4" customWidth="1"/>
    <col min="5634" max="5635" width="3.75" style="4" bestFit="1" customWidth="1"/>
    <col min="5636" max="5638" width="4.25" style="4" customWidth="1"/>
    <col min="5639" max="5639" width="10.125" style="4" customWidth="1"/>
    <col min="5640" max="5640" width="6" style="4" customWidth="1"/>
    <col min="5641" max="5641" width="4.75" style="4" bestFit="1" customWidth="1"/>
    <col min="5642" max="5642" width="4.25" style="4" customWidth="1"/>
    <col min="5643" max="5643" width="10.25" style="4" customWidth="1"/>
    <col min="5644" max="5644" width="4.75" style="4" bestFit="1" customWidth="1"/>
    <col min="5645" max="5888" width="9" style="4"/>
    <col min="5889" max="5889" width="7.75" style="4" customWidth="1"/>
    <col min="5890" max="5891" width="3.75" style="4" bestFit="1" customWidth="1"/>
    <col min="5892" max="5894" width="4.25" style="4" customWidth="1"/>
    <col min="5895" max="5895" width="10.125" style="4" customWidth="1"/>
    <col min="5896" max="5896" width="6" style="4" customWidth="1"/>
    <col min="5897" max="5897" width="4.75" style="4" bestFit="1" customWidth="1"/>
    <col min="5898" max="5898" width="4.25" style="4" customWidth="1"/>
    <col min="5899" max="5899" width="10.25" style="4" customWidth="1"/>
    <col min="5900" max="5900" width="4.75" style="4" bestFit="1" customWidth="1"/>
    <col min="5901" max="6144" width="9" style="4"/>
    <col min="6145" max="6145" width="7.75" style="4" customWidth="1"/>
    <col min="6146" max="6147" width="3.75" style="4" bestFit="1" customWidth="1"/>
    <col min="6148" max="6150" width="4.25" style="4" customWidth="1"/>
    <col min="6151" max="6151" width="10.125" style="4" customWidth="1"/>
    <col min="6152" max="6152" width="6" style="4" customWidth="1"/>
    <col min="6153" max="6153" width="4.75" style="4" bestFit="1" customWidth="1"/>
    <col min="6154" max="6154" width="4.25" style="4" customWidth="1"/>
    <col min="6155" max="6155" width="10.25" style="4" customWidth="1"/>
    <col min="6156" max="6156" width="4.75" style="4" bestFit="1" customWidth="1"/>
    <col min="6157" max="6400" width="9" style="4"/>
    <col min="6401" max="6401" width="7.75" style="4" customWidth="1"/>
    <col min="6402" max="6403" width="3.75" style="4" bestFit="1" customWidth="1"/>
    <col min="6404" max="6406" width="4.25" style="4" customWidth="1"/>
    <col min="6407" max="6407" width="10.125" style="4" customWidth="1"/>
    <col min="6408" max="6408" width="6" style="4" customWidth="1"/>
    <col min="6409" max="6409" width="4.75" style="4" bestFit="1" customWidth="1"/>
    <col min="6410" max="6410" width="4.25" style="4" customWidth="1"/>
    <col min="6411" max="6411" width="10.25" style="4" customWidth="1"/>
    <col min="6412" max="6412" width="4.75" style="4" bestFit="1" customWidth="1"/>
    <col min="6413" max="6656" width="9" style="4"/>
    <col min="6657" max="6657" width="7.75" style="4" customWidth="1"/>
    <col min="6658" max="6659" width="3.75" style="4" bestFit="1" customWidth="1"/>
    <col min="6660" max="6662" width="4.25" style="4" customWidth="1"/>
    <col min="6663" max="6663" width="10.125" style="4" customWidth="1"/>
    <col min="6664" max="6664" width="6" style="4" customWidth="1"/>
    <col min="6665" max="6665" width="4.75" style="4" bestFit="1" customWidth="1"/>
    <col min="6666" max="6666" width="4.25" style="4" customWidth="1"/>
    <col min="6667" max="6667" width="10.25" style="4" customWidth="1"/>
    <col min="6668" max="6668" width="4.75" style="4" bestFit="1" customWidth="1"/>
    <col min="6669" max="6912" width="9" style="4"/>
    <col min="6913" max="6913" width="7.75" style="4" customWidth="1"/>
    <col min="6914" max="6915" width="3.75" style="4" bestFit="1" customWidth="1"/>
    <col min="6916" max="6918" width="4.25" style="4" customWidth="1"/>
    <col min="6919" max="6919" width="10.125" style="4" customWidth="1"/>
    <col min="6920" max="6920" width="6" style="4" customWidth="1"/>
    <col min="6921" max="6921" width="4.75" style="4" bestFit="1" customWidth="1"/>
    <col min="6922" max="6922" width="4.25" style="4" customWidth="1"/>
    <col min="6923" max="6923" width="10.25" style="4" customWidth="1"/>
    <col min="6924" max="6924" width="4.75" style="4" bestFit="1" customWidth="1"/>
    <col min="6925" max="7168" width="9" style="4"/>
    <col min="7169" max="7169" width="7.75" style="4" customWidth="1"/>
    <col min="7170" max="7171" width="3.75" style="4" bestFit="1" customWidth="1"/>
    <col min="7172" max="7174" width="4.25" style="4" customWidth="1"/>
    <col min="7175" max="7175" width="10.125" style="4" customWidth="1"/>
    <col min="7176" max="7176" width="6" style="4" customWidth="1"/>
    <col min="7177" max="7177" width="4.75" style="4" bestFit="1" customWidth="1"/>
    <col min="7178" max="7178" width="4.25" style="4" customWidth="1"/>
    <col min="7179" max="7179" width="10.25" style="4" customWidth="1"/>
    <col min="7180" max="7180" width="4.75" style="4" bestFit="1" customWidth="1"/>
    <col min="7181" max="7424" width="9" style="4"/>
    <col min="7425" max="7425" width="7.75" style="4" customWidth="1"/>
    <col min="7426" max="7427" width="3.75" style="4" bestFit="1" customWidth="1"/>
    <col min="7428" max="7430" width="4.25" style="4" customWidth="1"/>
    <col min="7431" max="7431" width="10.125" style="4" customWidth="1"/>
    <col min="7432" max="7432" width="6" style="4" customWidth="1"/>
    <col min="7433" max="7433" width="4.75" style="4" bestFit="1" customWidth="1"/>
    <col min="7434" max="7434" width="4.25" style="4" customWidth="1"/>
    <col min="7435" max="7435" width="10.25" style="4" customWidth="1"/>
    <col min="7436" max="7436" width="4.75" style="4" bestFit="1" customWidth="1"/>
    <col min="7437" max="7680" width="9" style="4"/>
    <col min="7681" max="7681" width="7.75" style="4" customWidth="1"/>
    <col min="7682" max="7683" width="3.75" style="4" bestFit="1" customWidth="1"/>
    <col min="7684" max="7686" width="4.25" style="4" customWidth="1"/>
    <col min="7687" max="7687" width="10.125" style="4" customWidth="1"/>
    <col min="7688" max="7688" width="6" style="4" customWidth="1"/>
    <col min="7689" max="7689" width="4.75" style="4" bestFit="1" customWidth="1"/>
    <col min="7690" max="7690" width="4.25" style="4" customWidth="1"/>
    <col min="7691" max="7691" width="10.25" style="4" customWidth="1"/>
    <col min="7692" max="7692" width="4.75" style="4" bestFit="1" customWidth="1"/>
    <col min="7693" max="7936" width="9" style="4"/>
    <col min="7937" max="7937" width="7.75" style="4" customWidth="1"/>
    <col min="7938" max="7939" width="3.75" style="4" bestFit="1" customWidth="1"/>
    <col min="7940" max="7942" width="4.25" style="4" customWidth="1"/>
    <col min="7943" max="7943" width="10.125" style="4" customWidth="1"/>
    <col min="7944" max="7944" width="6" style="4" customWidth="1"/>
    <col min="7945" max="7945" width="4.75" style="4" bestFit="1" customWidth="1"/>
    <col min="7946" max="7946" width="4.25" style="4" customWidth="1"/>
    <col min="7947" max="7947" width="10.25" style="4" customWidth="1"/>
    <col min="7948" max="7948" width="4.75" style="4" bestFit="1" customWidth="1"/>
    <col min="7949" max="8192" width="9" style="4"/>
    <col min="8193" max="8193" width="7.75" style="4" customWidth="1"/>
    <col min="8194" max="8195" width="3.75" style="4" bestFit="1" customWidth="1"/>
    <col min="8196" max="8198" width="4.25" style="4" customWidth="1"/>
    <col min="8199" max="8199" width="10.125" style="4" customWidth="1"/>
    <col min="8200" max="8200" width="6" style="4" customWidth="1"/>
    <col min="8201" max="8201" width="4.75" style="4" bestFit="1" customWidth="1"/>
    <col min="8202" max="8202" width="4.25" style="4" customWidth="1"/>
    <col min="8203" max="8203" width="10.25" style="4" customWidth="1"/>
    <col min="8204" max="8204" width="4.75" style="4" bestFit="1" customWidth="1"/>
    <col min="8205" max="8448" width="9" style="4"/>
    <col min="8449" max="8449" width="7.75" style="4" customWidth="1"/>
    <col min="8450" max="8451" width="3.75" style="4" bestFit="1" customWidth="1"/>
    <col min="8452" max="8454" width="4.25" style="4" customWidth="1"/>
    <col min="8455" max="8455" width="10.125" style="4" customWidth="1"/>
    <col min="8456" max="8456" width="6" style="4" customWidth="1"/>
    <col min="8457" max="8457" width="4.75" style="4" bestFit="1" customWidth="1"/>
    <col min="8458" max="8458" width="4.25" style="4" customWidth="1"/>
    <col min="8459" max="8459" width="10.25" style="4" customWidth="1"/>
    <col min="8460" max="8460" width="4.75" style="4" bestFit="1" customWidth="1"/>
    <col min="8461" max="8704" width="9" style="4"/>
    <col min="8705" max="8705" width="7.75" style="4" customWidth="1"/>
    <col min="8706" max="8707" width="3.75" style="4" bestFit="1" customWidth="1"/>
    <col min="8708" max="8710" width="4.25" style="4" customWidth="1"/>
    <col min="8711" max="8711" width="10.125" style="4" customWidth="1"/>
    <col min="8712" max="8712" width="6" style="4" customWidth="1"/>
    <col min="8713" max="8713" width="4.75" style="4" bestFit="1" customWidth="1"/>
    <col min="8714" max="8714" width="4.25" style="4" customWidth="1"/>
    <col min="8715" max="8715" width="10.25" style="4" customWidth="1"/>
    <col min="8716" max="8716" width="4.75" style="4" bestFit="1" customWidth="1"/>
    <col min="8717" max="8960" width="9" style="4"/>
    <col min="8961" max="8961" width="7.75" style="4" customWidth="1"/>
    <col min="8962" max="8963" width="3.75" style="4" bestFit="1" customWidth="1"/>
    <col min="8964" max="8966" width="4.25" style="4" customWidth="1"/>
    <col min="8967" max="8967" width="10.125" style="4" customWidth="1"/>
    <col min="8968" max="8968" width="6" style="4" customWidth="1"/>
    <col min="8969" max="8969" width="4.75" style="4" bestFit="1" customWidth="1"/>
    <col min="8970" max="8970" width="4.25" style="4" customWidth="1"/>
    <col min="8971" max="8971" width="10.25" style="4" customWidth="1"/>
    <col min="8972" max="8972" width="4.75" style="4" bestFit="1" customWidth="1"/>
    <col min="8973" max="9216" width="9" style="4"/>
    <col min="9217" max="9217" width="7.75" style="4" customWidth="1"/>
    <col min="9218" max="9219" width="3.75" style="4" bestFit="1" customWidth="1"/>
    <col min="9220" max="9222" width="4.25" style="4" customWidth="1"/>
    <col min="9223" max="9223" width="10.125" style="4" customWidth="1"/>
    <col min="9224" max="9224" width="6" style="4" customWidth="1"/>
    <col min="9225" max="9225" width="4.75" style="4" bestFit="1" customWidth="1"/>
    <col min="9226" max="9226" width="4.25" style="4" customWidth="1"/>
    <col min="9227" max="9227" width="10.25" style="4" customWidth="1"/>
    <col min="9228" max="9228" width="4.75" style="4" bestFit="1" customWidth="1"/>
    <col min="9229" max="9472" width="9" style="4"/>
    <col min="9473" max="9473" width="7.75" style="4" customWidth="1"/>
    <col min="9474" max="9475" width="3.75" style="4" bestFit="1" customWidth="1"/>
    <col min="9476" max="9478" width="4.25" style="4" customWidth="1"/>
    <col min="9479" max="9479" width="10.125" style="4" customWidth="1"/>
    <col min="9480" max="9480" width="6" style="4" customWidth="1"/>
    <col min="9481" max="9481" width="4.75" style="4" bestFit="1" customWidth="1"/>
    <col min="9482" max="9482" width="4.25" style="4" customWidth="1"/>
    <col min="9483" max="9483" width="10.25" style="4" customWidth="1"/>
    <col min="9484" max="9484" width="4.75" style="4" bestFit="1" customWidth="1"/>
    <col min="9485" max="9728" width="9" style="4"/>
    <col min="9729" max="9729" width="7.75" style="4" customWidth="1"/>
    <col min="9730" max="9731" width="3.75" style="4" bestFit="1" customWidth="1"/>
    <col min="9732" max="9734" width="4.25" style="4" customWidth="1"/>
    <col min="9735" max="9735" width="10.125" style="4" customWidth="1"/>
    <col min="9736" max="9736" width="6" style="4" customWidth="1"/>
    <col min="9737" max="9737" width="4.75" style="4" bestFit="1" customWidth="1"/>
    <col min="9738" max="9738" width="4.25" style="4" customWidth="1"/>
    <col min="9739" max="9739" width="10.25" style="4" customWidth="1"/>
    <col min="9740" max="9740" width="4.75" style="4" bestFit="1" customWidth="1"/>
    <col min="9741" max="9984" width="9" style="4"/>
    <col min="9985" max="9985" width="7.75" style="4" customWidth="1"/>
    <col min="9986" max="9987" width="3.75" style="4" bestFit="1" customWidth="1"/>
    <col min="9988" max="9990" width="4.25" style="4" customWidth="1"/>
    <col min="9991" max="9991" width="10.125" style="4" customWidth="1"/>
    <col min="9992" max="9992" width="6" style="4" customWidth="1"/>
    <col min="9993" max="9993" width="4.75" style="4" bestFit="1" customWidth="1"/>
    <col min="9994" max="9994" width="4.25" style="4" customWidth="1"/>
    <col min="9995" max="9995" width="10.25" style="4" customWidth="1"/>
    <col min="9996" max="9996" width="4.75" style="4" bestFit="1" customWidth="1"/>
    <col min="9997" max="10240" width="9" style="4"/>
    <col min="10241" max="10241" width="7.75" style="4" customWidth="1"/>
    <col min="10242" max="10243" width="3.75" style="4" bestFit="1" customWidth="1"/>
    <col min="10244" max="10246" width="4.25" style="4" customWidth="1"/>
    <col min="10247" max="10247" width="10.125" style="4" customWidth="1"/>
    <col min="10248" max="10248" width="6" style="4" customWidth="1"/>
    <col min="10249" max="10249" width="4.75" style="4" bestFit="1" customWidth="1"/>
    <col min="10250" max="10250" width="4.25" style="4" customWidth="1"/>
    <col min="10251" max="10251" width="10.25" style="4" customWidth="1"/>
    <col min="10252" max="10252" width="4.75" style="4" bestFit="1" customWidth="1"/>
    <col min="10253" max="10496" width="9" style="4"/>
    <col min="10497" max="10497" width="7.75" style="4" customWidth="1"/>
    <col min="10498" max="10499" width="3.75" style="4" bestFit="1" customWidth="1"/>
    <col min="10500" max="10502" width="4.25" style="4" customWidth="1"/>
    <col min="10503" max="10503" width="10.125" style="4" customWidth="1"/>
    <col min="10504" max="10504" width="6" style="4" customWidth="1"/>
    <col min="10505" max="10505" width="4.75" style="4" bestFit="1" customWidth="1"/>
    <col min="10506" max="10506" width="4.25" style="4" customWidth="1"/>
    <col min="10507" max="10507" width="10.25" style="4" customWidth="1"/>
    <col min="10508" max="10508" width="4.75" style="4" bestFit="1" customWidth="1"/>
    <col min="10509" max="10752" width="9" style="4"/>
    <col min="10753" max="10753" width="7.75" style="4" customWidth="1"/>
    <col min="10754" max="10755" width="3.75" style="4" bestFit="1" customWidth="1"/>
    <col min="10756" max="10758" width="4.25" style="4" customWidth="1"/>
    <col min="10759" max="10759" width="10.125" style="4" customWidth="1"/>
    <col min="10760" max="10760" width="6" style="4" customWidth="1"/>
    <col min="10761" max="10761" width="4.75" style="4" bestFit="1" customWidth="1"/>
    <col min="10762" max="10762" width="4.25" style="4" customWidth="1"/>
    <col min="10763" max="10763" width="10.25" style="4" customWidth="1"/>
    <col min="10764" max="10764" width="4.75" style="4" bestFit="1" customWidth="1"/>
    <col min="10765" max="11008" width="9" style="4"/>
    <col min="11009" max="11009" width="7.75" style="4" customWidth="1"/>
    <col min="11010" max="11011" width="3.75" style="4" bestFit="1" customWidth="1"/>
    <col min="11012" max="11014" width="4.25" style="4" customWidth="1"/>
    <col min="11015" max="11015" width="10.125" style="4" customWidth="1"/>
    <col min="11016" max="11016" width="6" style="4" customWidth="1"/>
    <col min="11017" max="11017" width="4.75" style="4" bestFit="1" customWidth="1"/>
    <col min="11018" max="11018" width="4.25" style="4" customWidth="1"/>
    <col min="11019" max="11019" width="10.25" style="4" customWidth="1"/>
    <col min="11020" max="11020" width="4.75" style="4" bestFit="1" customWidth="1"/>
    <col min="11021" max="11264" width="9" style="4"/>
    <col min="11265" max="11265" width="7.75" style="4" customWidth="1"/>
    <col min="11266" max="11267" width="3.75" style="4" bestFit="1" customWidth="1"/>
    <col min="11268" max="11270" width="4.25" style="4" customWidth="1"/>
    <col min="11271" max="11271" width="10.125" style="4" customWidth="1"/>
    <col min="11272" max="11272" width="6" style="4" customWidth="1"/>
    <col min="11273" max="11273" width="4.75" style="4" bestFit="1" customWidth="1"/>
    <col min="11274" max="11274" width="4.25" style="4" customWidth="1"/>
    <col min="11275" max="11275" width="10.25" style="4" customWidth="1"/>
    <col min="11276" max="11276" width="4.75" style="4" bestFit="1" customWidth="1"/>
    <col min="11277" max="11520" width="9" style="4"/>
    <col min="11521" max="11521" width="7.75" style="4" customWidth="1"/>
    <col min="11522" max="11523" width="3.75" style="4" bestFit="1" customWidth="1"/>
    <col min="11524" max="11526" width="4.25" style="4" customWidth="1"/>
    <col min="11527" max="11527" width="10.125" style="4" customWidth="1"/>
    <col min="11528" max="11528" width="6" style="4" customWidth="1"/>
    <col min="11529" max="11529" width="4.75" style="4" bestFit="1" customWidth="1"/>
    <col min="11530" max="11530" width="4.25" style="4" customWidth="1"/>
    <col min="11531" max="11531" width="10.25" style="4" customWidth="1"/>
    <col min="11532" max="11532" width="4.75" style="4" bestFit="1" customWidth="1"/>
    <col min="11533" max="11776" width="9" style="4"/>
    <col min="11777" max="11777" width="7.75" style="4" customWidth="1"/>
    <col min="11778" max="11779" width="3.75" style="4" bestFit="1" customWidth="1"/>
    <col min="11780" max="11782" width="4.25" style="4" customWidth="1"/>
    <col min="11783" max="11783" width="10.125" style="4" customWidth="1"/>
    <col min="11784" max="11784" width="6" style="4" customWidth="1"/>
    <col min="11785" max="11785" width="4.75" style="4" bestFit="1" customWidth="1"/>
    <col min="11786" max="11786" width="4.25" style="4" customWidth="1"/>
    <col min="11787" max="11787" width="10.25" style="4" customWidth="1"/>
    <col min="11788" max="11788" width="4.75" style="4" bestFit="1" customWidth="1"/>
    <col min="11789" max="12032" width="9" style="4"/>
    <col min="12033" max="12033" width="7.75" style="4" customWidth="1"/>
    <col min="12034" max="12035" width="3.75" style="4" bestFit="1" customWidth="1"/>
    <col min="12036" max="12038" width="4.25" style="4" customWidth="1"/>
    <col min="12039" max="12039" width="10.125" style="4" customWidth="1"/>
    <col min="12040" max="12040" width="6" style="4" customWidth="1"/>
    <col min="12041" max="12041" width="4.75" style="4" bestFit="1" customWidth="1"/>
    <col min="12042" max="12042" width="4.25" style="4" customWidth="1"/>
    <col min="12043" max="12043" width="10.25" style="4" customWidth="1"/>
    <col min="12044" max="12044" width="4.75" style="4" bestFit="1" customWidth="1"/>
    <col min="12045" max="12288" width="9" style="4"/>
    <col min="12289" max="12289" width="7.75" style="4" customWidth="1"/>
    <col min="12290" max="12291" width="3.75" style="4" bestFit="1" customWidth="1"/>
    <col min="12292" max="12294" width="4.25" style="4" customWidth="1"/>
    <col min="12295" max="12295" width="10.125" style="4" customWidth="1"/>
    <col min="12296" max="12296" width="6" style="4" customWidth="1"/>
    <col min="12297" max="12297" width="4.75" style="4" bestFit="1" customWidth="1"/>
    <col min="12298" max="12298" width="4.25" style="4" customWidth="1"/>
    <col min="12299" max="12299" width="10.25" style="4" customWidth="1"/>
    <col min="12300" max="12300" width="4.75" style="4" bestFit="1" customWidth="1"/>
    <col min="12301" max="12544" width="9" style="4"/>
    <col min="12545" max="12545" width="7.75" style="4" customWidth="1"/>
    <col min="12546" max="12547" width="3.75" style="4" bestFit="1" customWidth="1"/>
    <col min="12548" max="12550" width="4.25" style="4" customWidth="1"/>
    <col min="12551" max="12551" width="10.125" style="4" customWidth="1"/>
    <col min="12552" max="12552" width="6" style="4" customWidth="1"/>
    <col min="12553" max="12553" width="4.75" style="4" bestFit="1" customWidth="1"/>
    <col min="12554" max="12554" width="4.25" style="4" customWidth="1"/>
    <col min="12555" max="12555" width="10.25" style="4" customWidth="1"/>
    <col min="12556" max="12556" width="4.75" style="4" bestFit="1" customWidth="1"/>
    <col min="12557" max="12800" width="9" style="4"/>
    <col min="12801" max="12801" width="7.75" style="4" customWidth="1"/>
    <col min="12802" max="12803" width="3.75" style="4" bestFit="1" customWidth="1"/>
    <col min="12804" max="12806" width="4.25" style="4" customWidth="1"/>
    <col min="12807" max="12807" width="10.125" style="4" customWidth="1"/>
    <col min="12808" max="12808" width="6" style="4" customWidth="1"/>
    <col min="12809" max="12809" width="4.75" style="4" bestFit="1" customWidth="1"/>
    <col min="12810" max="12810" width="4.25" style="4" customWidth="1"/>
    <col min="12811" max="12811" width="10.25" style="4" customWidth="1"/>
    <col min="12812" max="12812" width="4.75" style="4" bestFit="1" customWidth="1"/>
    <col min="12813" max="13056" width="9" style="4"/>
    <col min="13057" max="13057" width="7.75" style="4" customWidth="1"/>
    <col min="13058" max="13059" width="3.75" style="4" bestFit="1" customWidth="1"/>
    <col min="13060" max="13062" width="4.25" style="4" customWidth="1"/>
    <col min="13063" max="13063" width="10.125" style="4" customWidth="1"/>
    <col min="13064" max="13064" width="6" style="4" customWidth="1"/>
    <col min="13065" max="13065" width="4.75" style="4" bestFit="1" customWidth="1"/>
    <col min="13066" max="13066" width="4.25" style="4" customWidth="1"/>
    <col min="13067" max="13067" width="10.25" style="4" customWidth="1"/>
    <col min="13068" max="13068" width="4.75" style="4" bestFit="1" customWidth="1"/>
    <col min="13069" max="13312" width="9" style="4"/>
    <col min="13313" max="13313" width="7.75" style="4" customWidth="1"/>
    <col min="13314" max="13315" width="3.75" style="4" bestFit="1" customWidth="1"/>
    <col min="13316" max="13318" width="4.25" style="4" customWidth="1"/>
    <col min="13319" max="13319" width="10.125" style="4" customWidth="1"/>
    <col min="13320" max="13320" width="6" style="4" customWidth="1"/>
    <col min="13321" max="13321" width="4.75" style="4" bestFit="1" customWidth="1"/>
    <col min="13322" max="13322" width="4.25" style="4" customWidth="1"/>
    <col min="13323" max="13323" width="10.25" style="4" customWidth="1"/>
    <col min="13324" max="13324" width="4.75" style="4" bestFit="1" customWidth="1"/>
    <col min="13325" max="13568" width="9" style="4"/>
    <col min="13569" max="13569" width="7.75" style="4" customWidth="1"/>
    <col min="13570" max="13571" width="3.75" style="4" bestFit="1" customWidth="1"/>
    <col min="13572" max="13574" width="4.25" style="4" customWidth="1"/>
    <col min="13575" max="13575" width="10.125" style="4" customWidth="1"/>
    <col min="13576" max="13576" width="6" style="4" customWidth="1"/>
    <col min="13577" max="13577" width="4.75" style="4" bestFit="1" customWidth="1"/>
    <col min="13578" max="13578" width="4.25" style="4" customWidth="1"/>
    <col min="13579" max="13579" width="10.25" style="4" customWidth="1"/>
    <col min="13580" max="13580" width="4.75" style="4" bestFit="1" customWidth="1"/>
    <col min="13581" max="13824" width="9" style="4"/>
    <col min="13825" max="13825" width="7.75" style="4" customWidth="1"/>
    <col min="13826" max="13827" width="3.75" style="4" bestFit="1" customWidth="1"/>
    <col min="13828" max="13830" width="4.25" style="4" customWidth="1"/>
    <col min="13831" max="13831" width="10.125" style="4" customWidth="1"/>
    <col min="13832" max="13832" width="6" style="4" customWidth="1"/>
    <col min="13833" max="13833" width="4.75" style="4" bestFit="1" customWidth="1"/>
    <col min="13834" max="13834" width="4.25" style="4" customWidth="1"/>
    <col min="13835" max="13835" width="10.25" style="4" customWidth="1"/>
    <col min="13836" max="13836" width="4.75" style="4" bestFit="1" customWidth="1"/>
    <col min="13837" max="14080" width="9" style="4"/>
    <col min="14081" max="14081" width="7.75" style="4" customWidth="1"/>
    <col min="14082" max="14083" width="3.75" style="4" bestFit="1" customWidth="1"/>
    <col min="14084" max="14086" width="4.25" style="4" customWidth="1"/>
    <col min="14087" max="14087" width="10.125" style="4" customWidth="1"/>
    <col min="14088" max="14088" width="6" style="4" customWidth="1"/>
    <col min="14089" max="14089" width="4.75" style="4" bestFit="1" customWidth="1"/>
    <col min="14090" max="14090" width="4.25" style="4" customWidth="1"/>
    <col min="14091" max="14091" width="10.25" style="4" customWidth="1"/>
    <col min="14092" max="14092" width="4.75" style="4" bestFit="1" customWidth="1"/>
    <col min="14093" max="14336" width="9" style="4"/>
    <col min="14337" max="14337" width="7.75" style="4" customWidth="1"/>
    <col min="14338" max="14339" width="3.75" style="4" bestFit="1" customWidth="1"/>
    <col min="14340" max="14342" width="4.25" style="4" customWidth="1"/>
    <col min="14343" max="14343" width="10.125" style="4" customWidth="1"/>
    <col min="14344" max="14344" width="6" style="4" customWidth="1"/>
    <col min="14345" max="14345" width="4.75" style="4" bestFit="1" customWidth="1"/>
    <col min="14346" max="14346" width="4.25" style="4" customWidth="1"/>
    <col min="14347" max="14347" width="10.25" style="4" customWidth="1"/>
    <col min="14348" max="14348" width="4.75" style="4" bestFit="1" customWidth="1"/>
    <col min="14349" max="14592" width="9" style="4"/>
    <col min="14593" max="14593" width="7.75" style="4" customWidth="1"/>
    <col min="14594" max="14595" width="3.75" style="4" bestFit="1" customWidth="1"/>
    <col min="14596" max="14598" width="4.25" style="4" customWidth="1"/>
    <col min="14599" max="14599" width="10.125" style="4" customWidth="1"/>
    <col min="14600" max="14600" width="6" style="4" customWidth="1"/>
    <col min="14601" max="14601" width="4.75" style="4" bestFit="1" customWidth="1"/>
    <col min="14602" max="14602" width="4.25" style="4" customWidth="1"/>
    <col min="14603" max="14603" width="10.25" style="4" customWidth="1"/>
    <col min="14604" max="14604" width="4.75" style="4" bestFit="1" customWidth="1"/>
    <col min="14605" max="14848" width="9" style="4"/>
    <col min="14849" max="14849" width="7.75" style="4" customWidth="1"/>
    <col min="14850" max="14851" width="3.75" style="4" bestFit="1" customWidth="1"/>
    <col min="14852" max="14854" width="4.25" style="4" customWidth="1"/>
    <col min="14855" max="14855" width="10.125" style="4" customWidth="1"/>
    <col min="14856" max="14856" width="6" style="4" customWidth="1"/>
    <col min="14857" max="14857" width="4.75" style="4" bestFit="1" customWidth="1"/>
    <col min="14858" max="14858" width="4.25" style="4" customWidth="1"/>
    <col min="14859" max="14859" width="10.25" style="4" customWidth="1"/>
    <col min="14860" max="14860" width="4.75" style="4" bestFit="1" customWidth="1"/>
    <col min="14861" max="15104" width="9" style="4"/>
    <col min="15105" max="15105" width="7.75" style="4" customWidth="1"/>
    <col min="15106" max="15107" width="3.75" style="4" bestFit="1" customWidth="1"/>
    <col min="15108" max="15110" width="4.25" style="4" customWidth="1"/>
    <col min="15111" max="15111" width="10.125" style="4" customWidth="1"/>
    <col min="15112" max="15112" width="6" style="4" customWidth="1"/>
    <col min="15113" max="15113" width="4.75" style="4" bestFit="1" customWidth="1"/>
    <col min="15114" max="15114" width="4.25" style="4" customWidth="1"/>
    <col min="15115" max="15115" width="10.25" style="4" customWidth="1"/>
    <col min="15116" max="15116" width="4.75" style="4" bestFit="1" customWidth="1"/>
    <col min="15117" max="15360" width="9" style="4"/>
    <col min="15361" max="15361" width="7.75" style="4" customWidth="1"/>
    <col min="15362" max="15363" width="3.75" style="4" bestFit="1" customWidth="1"/>
    <col min="15364" max="15366" width="4.25" style="4" customWidth="1"/>
    <col min="15367" max="15367" width="10.125" style="4" customWidth="1"/>
    <col min="15368" max="15368" width="6" style="4" customWidth="1"/>
    <col min="15369" max="15369" width="4.75" style="4" bestFit="1" customWidth="1"/>
    <col min="15370" max="15370" width="4.25" style="4" customWidth="1"/>
    <col min="15371" max="15371" width="10.25" style="4" customWidth="1"/>
    <col min="15372" max="15372" width="4.75" style="4" bestFit="1" customWidth="1"/>
    <col min="15373" max="15616" width="9" style="4"/>
    <col min="15617" max="15617" width="7.75" style="4" customWidth="1"/>
    <col min="15618" max="15619" width="3.75" style="4" bestFit="1" customWidth="1"/>
    <col min="15620" max="15622" width="4.25" style="4" customWidth="1"/>
    <col min="15623" max="15623" width="10.125" style="4" customWidth="1"/>
    <col min="15624" max="15624" width="6" style="4" customWidth="1"/>
    <col min="15625" max="15625" width="4.75" style="4" bestFit="1" customWidth="1"/>
    <col min="15626" max="15626" width="4.25" style="4" customWidth="1"/>
    <col min="15627" max="15627" width="10.25" style="4" customWidth="1"/>
    <col min="15628" max="15628" width="4.75" style="4" bestFit="1" customWidth="1"/>
    <col min="15629" max="15872" width="9" style="4"/>
    <col min="15873" max="15873" width="7.75" style="4" customWidth="1"/>
    <col min="15874" max="15875" width="3.75" style="4" bestFit="1" customWidth="1"/>
    <col min="15876" max="15878" width="4.25" style="4" customWidth="1"/>
    <col min="15879" max="15879" width="10.125" style="4" customWidth="1"/>
    <col min="15880" max="15880" width="6" style="4" customWidth="1"/>
    <col min="15881" max="15881" width="4.75" style="4" bestFit="1" customWidth="1"/>
    <col min="15882" max="15882" width="4.25" style="4" customWidth="1"/>
    <col min="15883" max="15883" width="10.25" style="4" customWidth="1"/>
    <col min="15884" max="15884" width="4.75" style="4" bestFit="1" customWidth="1"/>
    <col min="15885" max="16128" width="9" style="4"/>
    <col min="16129" max="16129" width="7.75" style="4" customWidth="1"/>
    <col min="16130" max="16131" width="3.75" style="4" bestFit="1" customWidth="1"/>
    <col min="16132" max="16134" width="4.25" style="4" customWidth="1"/>
    <col min="16135" max="16135" width="10.125" style="4" customWidth="1"/>
    <col min="16136" max="16136" width="6" style="4" customWidth="1"/>
    <col min="16137" max="16137" width="4.75" style="4" bestFit="1" customWidth="1"/>
    <col min="16138" max="16138" width="4.25" style="4" customWidth="1"/>
    <col min="16139" max="16139" width="10.25" style="4" customWidth="1"/>
    <col min="16140" max="16140" width="4.75" style="4" bestFit="1" customWidth="1"/>
    <col min="16141" max="16384" width="9" style="4"/>
  </cols>
  <sheetData>
    <row r="1" spans="1:12" ht="18">
      <c r="A1" s="92" t="s">
        <v>44</v>
      </c>
      <c r="B1" s="12" t="s">
        <v>2</v>
      </c>
      <c r="C1" s="12" t="s">
        <v>45</v>
      </c>
      <c r="D1" s="11" t="s">
        <v>4</v>
      </c>
      <c r="E1" s="12" t="s">
        <v>5</v>
      </c>
      <c r="F1" s="11" t="s">
        <v>46</v>
      </c>
      <c r="G1" s="12" t="s">
        <v>10</v>
      </c>
      <c r="H1" s="11" t="s">
        <v>47</v>
      </c>
      <c r="I1" s="11" t="s">
        <v>48</v>
      </c>
      <c r="J1" s="12" t="s">
        <v>49</v>
      </c>
      <c r="K1" s="12" t="s">
        <v>50</v>
      </c>
      <c r="L1" s="12" t="s">
        <v>51</v>
      </c>
    </row>
    <row r="2" spans="1:12" ht="30">
      <c r="A2" s="92"/>
      <c r="B2" s="12" t="s">
        <v>19</v>
      </c>
      <c r="C2" s="12" t="s">
        <v>19</v>
      </c>
      <c r="D2" s="11" t="s">
        <v>19</v>
      </c>
      <c r="E2" s="12" t="s">
        <v>19</v>
      </c>
      <c r="F2" s="11" t="s">
        <v>52</v>
      </c>
      <c r="G2" s="12" t="s">
        <v>53</v>
      </c>
      <c r="H2" s="11" t="s">
        <v>54</v>
      </c>
      <c r="I2" s="11" t="s">
        <v>55</v>
      </c>
      <c r="J2" s="12" t="s">
        <v>52</v>
      </c>
      <c r="K2" s="12" t="s">
        <v>54</v>
      </c>
      <c r="L2" s="12" t="s">
        <v>55</v>
      </c>
    </row>
    <row r="3" spans="1:12">
      <c r="A3" s="7">
        <v>900</v>
      </c>
      <c r="B3" s="15">
        <f>VLOOKUP($A$3,$A$5:$L$100,2,0)</f>
        <v>600</v>
      </c>
      <c r="C3" s="15">
        <f>VLOOKUP($A$3,$A$5:$L$100,3,0)</f>
        <v>900</v>
      </c>
      <c r="D3" s="15">
        <f>VLOOKUP($A$3,$A$5:$L$100,4,0)</f>
        <v>12</v>
      </c>
      <c r="E3" s="15">
        <f>VLOOKUP($A$3,$A$5:$L$100,5,0)</f>
        <v>19</v>
      </c>
      <c r="F3" s="15">
        <f>VLOOKUP($A$3,$A$5:$L$100,6,0)</f>
        <v>192</v>
      </c>
      <c r="G3" s="15">
        <f>VLOOKUP($A$3,$A$5:$L$100,7,0)</f>
        <v>110</v>
      </c>
      <c r="H3" s="15">
        <f>VLOOKUP($A$3,$A$5:$L$100,8,0)</f>
        <v>235300</v>
      </c>
      <c r="I3" s="15">
        <f>VLOOKUP($A$3,$A$5:$L$100,9,0)</f>
        <v>5230</v>
      </c>
      <c r="J3" s="15">
        <f>VLOOKUP($A$3,$A$5:$L$100,10,0)</f>
        <v>120</v>
      </c>
      <c r="K3" s="15">
        <f>VLOOKUP($A$3,$A$5:$L$100,11,0)</f>
        <v>213700</v>
      </c>
      <c r="L3" s="15">
        <f>VLOOKUP($A$3,$A$5:$L$100,12,0)</f>
        <v>4750</v>
      </c>
    </row>
    <row r="5" spans="1:12">
      <c r="A5" s="9">
        <v>120</v>
      </c>
      <c r="B5" s="9">
        <v>80</v>
      </c>
      <c r="C5" s="9">
        <v>120</v>
      </c>
      <c r="D5" s="9">
        <v>3.8</v>
      </c>
      <c r="E5" s="9">
        <v>5.2</v>
      </c>
      <c r="F5" s="9">
        <v>9.16</v>
      </c>
      <c r="G5" s="9">
        <v>0.71799999999999997</v>
      </c>
      <c r="H5" s="9">
        <v>206</v>
      </c>
      <c r="I5" s="9">
        <v>34.299999999999997</v>
      </c>
      <c r="J5" s="9">
        <v>6.12</v>
      </c>
      <c r="K5" s="9">
        <v>189</v>
      </c>
      <c r="L5" s="9">
        <v>31.6</v>
      </c>
    </row>
    <row r="6" spans="1:12">
      <c r="A6" s="9">
        <v>150</v>
      </c>
      <c r="B6" s="9">
        <v>100</v>
      </c>
      <c r="C6" s="9">
        <v>150</v>
      </c>
      <c r="D6" s="9">
        <v>4.0999999999999996</v>
      </c>
      <c r="E6" s="9">
        <v>5.7</v>
      </c>
      <c r="F6" s="9">
        <v>12.4</v>
      </c>
      <c r="G6" s="9">
        <v>1.21</v>
      </c>
      <c r="H6" s="9">
        <v>437</v>
      </c>
      <c r="I6" s="9">
        <v>58.2</v>
      </c>
      <c r="J6" s="9">
        <v>8.25</v>
      </c>
      <c r="K6" s="9">
        <v>403</v>
      </c>
      <c r="L6" s="9">
        <v>53.7</v>
      </c>
    </row>
    <row r="7" spans="1:12">
      <c r="A7" s="9">
        <v>180</v>
      </c>
      <c r="B7" s="9">
        <v>120</v>
      </c>
      <c r="C7" s="9">
        <v>180</v>
      </c>
      <c r="D7" s="9">
        <v>4.4000000000000004</v>
      </c>
      <c r="E7" s="9">
        <v>6.3</v>
      </c>
      <c r="F7" s="9">
        <v>15.8</v>
      </c>
      <c r="G7" s="9">
        <v>1.86</v>
      </c>
      <c r="H7" s="9">
        <v>809</v>
      </c>
      <c r="I7" s="9">
        <v>89.9</v>
      </c>
      <c r="J7" s="9">
        <v>10.6</v>
      </c>
      <c r="K7" s="9">
        <v>746</v>
      </c>
      <c r="L7" s="9">
        <v>82.8</v>
      </c>
    </row>
    <row r="8" spans="1:12">
      <c r="A8" s="9">
        <v>210</v>
      </c>
      <c r="B8" s="9">
        <v>140</v>
      </c>
      <c r="C8" s="9">
        <v>210</v>
      </c>
      <c r="D8" s="9">
        <v>4.7</v>
      </c>
      <c r="E8" s="9">
        <v>6.9</v>
      </c>
      <c r="F8" s="9">
        <v>19.7</v>
      </c>
      <c r="G8" s="9">
        <v>2.7</v>
      </c>
      <c r="H8" s="9">
        <v>1370</v>
      </c>
      <c r="I8" s="9">
        <v>131</v>
      </c>
      <c r="J8" s="9">
        <v>13.1</v>
      </c>
      <c r="K8" s="9">
        <v>1270</v>
      </c>
      <c r="L8" s="9">
        <v>121</v>
      </c>
    </row>
    <row r="9" spans="1:12">
      <c r="A9" s="9">
        <v>240</v>
      </c>
      <c r="B9" s="9">
        <v>160</v>
      </c>
      <c r="C9" s="9">
        <v>240</v>
      </c>
      <c r="D9" s="9">
        <v>5</v>
      </c>
      <c r="E9" s="9">
        <v>7.4</v>
      </c>
      <c r="F9" s="9">
        <v>24.1</v>
      </c>
      <c r="G9" s="9">
        <v>3.78</v>
      </c>
      <c r="H9" s="9">
        <v>2200</v>
      </c>
      <c r="I9" s="9">
        <v>184</v>
      </c>
      <c r="J9" s="9">
        <v>16.100000000000001</v>
      </c>
      <c r="K9" s="9">
        <v>2030</v>
      </c>
      <c r="L9" s="9">
        <v>169</v>
      </c>
    </row>
    <row r="10" spans="1:12">
      <c r="A10" s="9">
        <v>270</v>
      </c>
      <c r="B10" s="9">
        <v>180</v>
      </c>
      <c r="C10" s="9">
        <v>270</v>
      </c>
      <c r="D10" s="9">
        <v>5.3</v>
      </c>
      <c r="E10" s="9">
        <v>8</v>
      </c>
      <c r="F10" s="9">
        <v>28.7</v>
      </c>
      <c r="G10" s="9">
        <v>5.0599999999999996</v>
      </c>
      <c r="H10" s="9">
        <v>3330</v>
      </c>
      <c r="I10" s="9">
        <v>247</v>
      </c>
      <c r="J10" s="9">
        <v>19.100000000000001</v>
      </c>
      <c r="K10" s="9">
        <v>3070</v>
      </c>
      <c r="L10" s="9">
        <v>228</v>
      </c>
    </row>
    <row r="11" spans="1:12">
      <c r="A11" s="9">
        <v>300</v>
      </c>
      <c r="B11" s="9">
        <v>200</v>
      </c>
      <c r="C11" s="9">
        <v>300</v>
      </c>
      <c r="D11" s="9">
        <v>5.6</v>
      </c>
      <c r="E11" s="9">
        <v>8.5</v>
      </c>
      <c r="F11" s="9">
        <v>34.1</v>
      </c>
      <c r="G11" s="9">
        <v>6.7</v>
      </c>
      <c r="H11" s="9">
        <v>4910</v>
      </c>
      <c r="I11" s="9">
        <v>327</v>
      </c>
      <c r="J11" s="9">
        <v>22.9</v>
      </c>
      <c r="K11" s="9">
        <v>4540</v>
      </c>
      <c r="L11" s="9">
        <v>302</v>
      </c>
    </row>
    <row r="12" spans="1:12">
      <c r="A12" s="9">
        <v>330</v>
      </c>
      <c r="B12" s="9">
        <v>220</v>
      </c>
      <c r="C12" s="9">
        <v>330</v>
      </c>
      <c r="D12" s="9">
        <v>5.9</v>
      </c>
      <c r="E12" s="9">
        <v>9.1999999999999993</v>
      </c>
      <c r="F12" s="9">
        <v>39.9</v>
      </c>
      <c r="G12" s="9">
        <v>8.6300000000000008</v>
      </c>
      <c r="H12" s="9">
        <v>6990</v>
      </c>
      <c r="I12" s="9">
        <v>423</v>
      </c>
      <c r="J12" s="9">
        <v>26.9</v>
      </c>
      <c r="K12" s="9">
        <v>6460</v>
      </c>
      <c r="L12" s="9">
        <v>392</v>
      </c>
    </row>
    <row r="13" spans="1:12">
      <c r="A13" s="9">
        <v>360</v>
      </c>
      <c r="B13" s="9">
        <v>240</v>
      </c>
      <c r="C13" s="9">
        <v>360</v>
      </c>
      <c r="D13" s="9">
        <v>6.2</v>
      </c>
      <c r="E13" s="9">
        <v>9.8000000000000007</v>
      </c>
      <c r="F13" s="9">
        <v>46.5</v>
      </c>
      <c r="G13" s="9">
        <v>11</v>
      </c>
      <c r="H13" s="9">
        <v>9790</v>
      </c>
      <c r="I13" s="9">
        <v>544</v>
      </c>
      <c r="J13" s="9">
        <v>31.7</v>
      </c>
      <c r="K13" s="9">
        <v>9070</v>
      </c>
      <c r="L13" s="9">
        <v>504</v>
      </c>
    </row>
    <row r="14" spans="1:12">
      <c r="A14" s="9">
        <v>405</v>
      </c>
      <c r="B14" s="9">
        <v>270</v>
      </c>
      <c r="C14" s="9">
        <v>405</v>
      </c>
      <c r="D14" s="9">
        <v>6.6</v>
      </c>
      <c r="E14" s="9">
        <v>10.199999999999999</v>
      </c>
      <c r="F14" s="9">
        <v>54.8</v>
      </c>
      <c r="G14" s="9">
        <v>14.6</v>
      </c>
      <c r="H14" s="9">
        <v>14550</v>
      </c>
      <c r="I14" s="9">
        <v>719</v>
      </c>
      <c r="J14" s="9">
        <v>37</v>
      </c>
      <c r="K14" s="9">
        <v>13470</v>
      </c>
      <c r="L14" s="9">
        <v>665</v>
      </c>
    </row>
    <row r="15" spans="1:12">
      <c r="A15" s="9">
        <v>450</v>
      </c>
      <c r="B15" s="9">
        <v>300</v>
      </c>
      <c r="C15" s="9">
        <v>450</v>
      </c>
      <c r="D15" s="9">
        <v>7.1</v>
      </c>
      <c r="E15" s="9">
        <v>10.7</v>
      </c>
      <c r="F15" s="9">
        <v>64.5</v>
      </c>
      <c r="G15" s="9">
        <v>19</v>
      </c>
      <c r="H15" s="9">
        <v>21010</v>
      </c>
      <c r="I15" s="9">
        <v>934</v>
      </c>
      <c r="J15" s="9">
        <v>43.2</v>
      </c>
      <c r="K15" s="9">
        <v>19410</v>
      </c>
      <c r="L15" s="9">
        <v>863</v>
      </c>
    </row>
    <row r="16" spans="1:12">
      <c r="A16" s="9">
        <v>495</v>
      </c>
      <c r="B16" s="9">
        <v>330</v>
      </c>
      <c r="C16" s="9">
        <v>495</v>
      </c>
      <c r="D16" s="9">
        <v>7.5</v>
      </c>
      <c r="E16" s="9">
        <v>11.5</v>
      </c>
      <c r="F16" s="9">
        <v>75</v>
      </c>
      <c r="G16" s="9">
        <v>24.3</v>
      </c>
      <c r="H16" s="9">
        <v>29580</v>
      </c>
      <c r="I16" s="9">
        <v>1200</v>
      </c>
      <c r="J16" s="9">
        <v>50.2</v>
      </c>
      <c r="K16" s="9">
        <v>27330</v>
      </c>
      <c r="L16" s="9">
        <v>1100</v>
      </c>
    </row>
    <row r="17" spans="1:12">
      <c r="A17" s="9">
        <v>540</v>
      </c>
      <c r="B17" s="9">
        <v>360</v>
      </c>
      <c r="C17" s="9">
        <v>540</v>
      </c>
      <c r="D17" s="9">
        <v>8</v>
      </c>
      <c r="E17" s="9">
        <v>12.7</v>
      </c>
      <c r="F17" s="9">
        <v>87.1</v>
      </c>
      <c r="G17" s="9">
        <v>30.8</v>
      </c>
      <c r="H17" s="9">
        <v>40890</v>
      </c>
      <c r="I17" s="9">
        <v>1510</v>
      </c>
      <c r="J17" s="9">
        <v>58.3</v>
      </c>
      <c r="K17" s="9">
        <v>37780</v>
      </c>
      <c r="L17" s="9">
        <v>1400</v>
      </c>
    </row>
    <row r="18" spans="1:12">
      <c r="A18" s="9">
        <v>600</v>
      </c>
      <c r="B18" s="9">
        <v>400</v>
      </c>
      <c r="C18" s="9">
        <v>600</v>
      </c>
      <c r="D18" s="9">
        <v>8.6</v>
      </c>
      <c r="E18" s="9">
        <v>13.5</v>
      </c>
      <c r="F18" s="9">
        <v>102</v>
      </c>
      <c r="G18" s="9">
        <v>39.700000000000003</v>
      </c>
      <c r="H18" s="9">
        <v>58290</v>
      </c>
      <c r="I18" s="9">
        <v>1940</v>
      </c>
      <c r="J18" s="9">
        <v>67.3</v>
      </c>
      <c r="K18" s="9">
        <v>53700</v>
      </c>
      <c r="L18" s="9">
        <v>1790</v>
      </c>
    </row>
    <row r="19" spans="1:12">
      <c r="A19" s="9">
        <v>675</v>
      </c>
      <c r="B19" s="9">
        <v>450</v>
      </c>
      <c r="C19" s="9">
        <v>675</v>
      </c>
      <c r="D19" s="9">
        <v>9.4</v>
      </c>
      <c r="E19" s="9">
        <v>14.6</v>
      </c>
      <c r="F19" s="9">
        <v>120</v>
      </c>
      <c r="G19" s="9">
        <v>52.2</v>
      </c>
      <c r="H19" s="9">
        <v>85430</v>
      </c>
      <c r="I19" s="9">
        <v>2530</v>
      </c>
      <c r="J19" s="9">
        <v>77.7</v>
      </c>
      <c r="K19" s="9">
        <v>78290</v>
      </c>
      <c r="L19" s="9">
        <v>2320</v>
      </c>
    </row>
    <row r="20" spans="1:12">
      <c r="A20" s="9">
        <v>750</v>
      </c>
      <c r="B20" s="9">
        <v>500</v>
      </c>
      <c r="C20" s="9">
        <v>750</v>
      </c>
      <c r="D20" s="9">
        <v>10.199999999999999</v>
      </c>
      <c r="E20" s="9">
        <v>16</v>
      </c>
      <c r="F20" s="9">
        <v>142</v>
      </c>
      <c r="G20" s="9">
        <v>68.2</v>
      </c>
      <c r="H20" s="9">
        <v>122400</v>
      </c>
      <c r="I20" s="9">
        <v>3260</v>
      </c>
      <c r="J20" s="9">
        <v>90.5</v>
      </c>
      <c r="K20" s="9">
        <v>111800</v>
      </c>
      <c r="L20" s="9">
        <v>2980</v>
      </c>
    </row>
    <row r="21" spans="1:12">
      <c r="A21" s="9">
        <v>825</v>
      </c>
      <c r="B21" s="9">
        <v>550</v>
      </c>
      <c r="C21" s="9">
        <v>825</v>
      </c>
      <c r="D21" s="9">
        <v>11.1</v>
      </c>
      <c r="E21" s="9">
        <v>17.2</v>
      </c>
      <c r="F21" s="9">
        <v>165</v>
      </c>
      <c r="G21" s="9">
        <v>86.6</v>
      </c>
      <c r="H21" s="9">
        <v>171100</v>
      </c>
      <c r="I21" s="9">
        <v>4150</v>
      </c>
      <c r="J21" s="9">
        <v>103</v>
      </c>
      <c r="K21" s="9">
        <v>155700</v>
      </c>
      <c r="L21" s="9">
        <v>3770</v>
      </c>
    </row>
    <row r="22" spans="1:12">
      <c r="A22" s="9">
        <v>900</v>
      </c>
      <c r="B22" s="9">
        <v>600</v>
      </c>
      <c r="C22" s="9">
        <v>900</v>
      </c>
      <c r="D22" s="9">
        <v>12</v>
      </c>
      <c r="E22" s="9">
        <v>19</v>
      </c>
      <c r="F22" s="9">
        <v>192</v>
      </c>
      <c r="G22" s="9">
        <v>110</v>
      </c>
      <c r="H22" s="9">
        <v>235300</v>
      </c>
      <c r="I22" s="9">
        <v>5230</v>
      </c>
      <c r="J22" s="9">
        <v>120</v>
      </c>
      <c r="K22" s="9">
        <v>213700</v>
      </c>
      <c r="L22" s="9">
        <v>4750</v>
      </c>
    </row>
  </sheetData>
  <sheetProtection sheet="1"/>
  <mergeCells count="1">
    <mergeCell ref="A1:A2"/>
  </mergeCells>
  <dataValidations count="1">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ormula1>$A$5:$A$100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2:B204"/>
  <sheetViews>
    <sheetView rightToLeft="1" topLeftCell="A190" workbookViewId="0">
      <selection activeCell="T7" sqref="T7"/>
    </sheetView>
  </sheetViews>
  <sheetFormatPr defaultRowHeight="14.25"/>
  <sheetData>
    <row r="2" spans="1:2" ht="15" thickBot="1"/>
    <row r="3" spans="1:2" ht="17.25" thickTop="1" thickBot="1">
      <c r="A3" s="43"/>
      <c r="B3" s="44" t="s">
        <v>79</v>
      </c>
    </row>
    <row r="4" spans="1:2" ht="15.75">
      <c r="A4" s="41">
        <v>1</v>
      </c>
      <c r="B4" s="42">
        <v>1437</v>
      </c>
    </row>
    <row r="5" spans="1:2" ht="15.75">
      <c r="A5" s="37">
        <v>2</v>
      </c>
      <c r="B5" s="38">
        <v>1434</v>
      </c>
    </row>
    <row r="6" spans="1:2" ht="15.75">
      <c r="A6" s="37">
        <v>3</v>
      </c>
      <c r="B6" s="38">
        <v>1432</v>
      </c>
    </row>
    <row r="7" spans="1:2" ht="15.75">
      <c r="A7" s="37">
        <v>4</v>
      </c>
      <c r="B7" s="38">
        <v>1429</v>
      </c>
    </row>
    <row r="8" spans="1:2" ht="15.75">
      <c r="A8" s="37">
        <v>5</v>
      </c>
      <c r="B8" s="38">
        <v>1426</v>
      </c>
    </row>
    <row r="9" spans="1:2" ht="15.75">
      <c r="A9" s="37">
        <v>6</v>
      </c>
      <c r="B9" s="38">
        <v>1423</v>
      </c>
    </row>
    <row r="10" spans="1:2" ht="15.75">
      <c r="A10" s="37">
        <v>7</v>
      </c>
      <c r="B10" s="38">
        <v>1420</v>
      </c>
    </row>
    <row r="11" spans="1:2" ht="15.75">
      <c r="A11" s="37">
        <v>8</v>
      </c>
      <c r="B11" s="38">
        <v>1417</v>
      </c>
    </row>
    <row r="12" spans="1:2" ht="15.75">
      <c r="A12" s="37">
        <v>9</v>
      </c>
      <c r="B12" s="38">
        <v>1414</v>
      </c>
    </row>
    <row r="13" spans="1:2" ht="15.75">
      <c r="A13" s="37">
        <v>10</v>
      </c>
      <c r="B13" s="38">
        <v>1411</v>
      </c>
    </row>
    <row r="14" spans="1:2" ht="15.75">
      <c r="A14" s="37">
        <v>11</v>
      </c>
      <c r="B14" s="38">
        <v>1408</v>
      </c>
    </row>
    <row r="15" spans="1:2" ht="15.75">
      <c r="A15" s="37">
        <v>12</v>
      </c>
      <c r="B15" s="38">
        <v>1405</v>
      </c>
    </row>
    <row r="16" spans="1:2" ht="15.75">
      <c r="A16" s="37">
        <v>13</v>
      </c>
      <c r="B16" s="38">
        <v>1401</v>
      </c>
    </row>
    <row r="17" spans="1:2" ht="15.75">
      <c r="A17" s="37">
        <v>14</v>
      </c>
      <c r="B17" s="38">
        <v>1398</v>
      </c>
    </row>
    <row r="18" spans="1:2" ht="15.75">
      <c r="A18" s="37">
        <v>15</v>
      </c>
      <c r="B18" s="38">
        <v>1395</v>
      </c>
    </row>
    <row r="19" spans="1:2" ht="15.75">
      <c r="A19" s="37">
        <v>16</v>
      </c>
      <c r="B19" s="38">
        <v>1391</v>
      </c>
    </row>
    <row r="20" spans="1:2" ht="15.75">
      <c r="A20" s="37">
        <v>17</v>
      </c>
      <c r="B20" s="38">
        <v>1387</v>
      </c>
    </row>
    <row r="21" spans="1:2" ht="15.75">
      <c r="A21" s="37">
        <v>18</v>
      </c>
      <c r="B21" s="38">
        <v>1384</v>
      </c>
    </row>
    <row r="22" spans="1:2" ht="15.75">
      <c r="A22" s="37">
        <v>19</v>
      </c>
      <c r="B22" s="38">
        <v>1380</v>
      </c>
    </row>
    <row r="23" spans="1:2" ht="15.75">
      <c r="A23" s="37">
        <v>20</v>
      </c>
      <c r="B23" s="38">
        <v>1376</v>
      </c>
    </row>
    <row r="24" spans="1:2" ht="15.75">
      <c r="A24" s="37">
        <v>21</v>
      </c>
      <c r="B24" s="38">
        <v>1372</v>
      </c>
    </row>
    <row r="25" spans="1:2" ht="15.75">
      <c r="A25" s="37">
        <v>22</v>
      </c>
      <c r="B25" s="38">
        <v>1368</v>
      </c>
    </row>
    <row r="26" spans="1:2" ht="15.75">
      <c r="A26" s="37">
        <v>23</v>
      </c>
      <c r="B26" s="38">
        <v>1364</v>
      </c>
    </row>
    <row r="27" spans="1:2" ht="15.75">
      <c r="A27" s="37">
        <v>24</v>
      </c>
      <c r="B27" s="38">
        <v>1360</v>
      </c>
    </row>
    <row r="28" spans="1:2" ht="15.75">
      <c r="A28" s="37">
        <v>25</v>
      </c>
      <c r="B28" s="38">
        <v>1356</v>
      </c>
    </row>
    <row r="29" spans="1:2" ht="15.75">
      <c r="A29" s="37">
        <v>26</v>
      </c>
      <c r="B29" s="38">
        <v>1352</v>
      </c>
    </row>
    <row r="30" spans="1:2" ht="15.75">
      <c r="A30" s="37">
        <v>27</v>
      </c>
      <c r="B30" s="38">
        <v>1348</v>
      </c>
    </row>
    <row r="31" spans="1:2" ht="15.75">
      <c r="A31" s="37">
        <v>28</v>
      </c>
      <c r="B31" s="38">
        <v>1343</v>
      </c>
    </row>
    <row r="32" spans="1:2" ht="15.75">
      <c r="A32" s="37">
        <v>29</v>
      </c>
      <c r="B32" s="38">
        <v>1339</v>
      </c>
    </row>
    <row r="33" spans="1:2" ht="15.75">
      <c r="A33" s="37">
        <v>30</v>
      </c>
      <c r="B33" s="38">
        <v>1335</v>
      </c>
    </row>
    <row r="34" spans="1:2" ht="15.75">
      <c r="A34" s="37">
        <v>31</v>
      </c>
      <c r="B34" s="38">
        <v>1330</v>
      </c>
    </row>
    <row r="35" spans="1:2" ht="15.75">
      <c r="A35" s="37">
        <v>32</v>
      </c>
      <c r="B35" s="38">
        <v>1326</v>
      </c>
    </row>
    <row r="36" spans="1:2" ht="15.75">
      <c r="A36" s="37">
        <v>33</v>
      </c>
      <c r="B36" s="38">
        <v>1321</v>
      </c>
    </row>
    <row r="37" spans="1:2" ht="15.75">
      <c r="A37" s="37">
        <v>34</v>
      </c>
      <c r="B37" s="38">
        <v>1316</v>
      </c>
    </row>
    <row r="38" spans="1:2" ht="15.75">
      <c r="A38" s="37">
        <v>35</v>
      </c>
      <c r="B38" s="38">
        <v>1312</v>
      </c>
    </row>
    <row r="39" spans="1:2" ht="15.75">
      <c r="A39" s="37">
        <v>36</v>
      </c>
      <c r="B39" s="38">
        <v>1307</v>
      </c>
    </row>
    <row r="40" spans="1:2" ht="15.75">
      <c r="A40" s="37">
        <v>37</v>
      </c>
      <c r="B40" s="38">
        <v>1302</v>
      </c>
    </row>
    <row r="41" spans="1:2" ht="15.75">
      <c r="A41" s="37">
        <v>38</v>
      </c>
      <c r="B41" s="38">
        <v>1297</v>
      </c>
    </row>
    <row r="42" spans="1:2" ht="15.75">
      <c r="A42" s="37">
        <v>39</v>
      </c>
      <c r="B42" s="38">
        <v>1292</v>
      </c>
    </row>
    <row r="43" spans="1:2" ht="15.75">
      <c r="A43" s="37">
        <v>40</v>
      </c>
      <c r="B43" s="38">
        <v>1287</v>
      </c>
    </row>
    <row r="44" spans="1:2" ht="15.75">
      <c r="A44" s="37">
        <v>41</v>
      </c>
      <c r="B44" s="38">
        <v>1282</v>
      </c>
    </row>
    <row r="45" spans="1:2" ht="15.75">
      <c r="A45" s="37">
        <v>42</v>
      </c>
      <c r="B45" s="38">
        <v>1277</v>
      </c>
    </row>
    <row r="46" spans="1:2" ht="15.75">
      <c r="A46" s="37">
        <v>43</v>
      </c>
      <c r="B46" s="38">
        <v>1272</v>
      </c>
    </row>
    <row r="47" spans="1:2" ht="15.75">
      <c r="A47" s="37">
        <v>44</v>
      </c>
      <c r="B47" s="38">
        <v>1267</v>
      </c>
    </row>
    <row r="48" spans="1:2" ht="15.75">
      <c r="A48" s="37">
        <v>45</v>
      </c>
      <c r="B48" s="38">
        <v>1262</v>
      </c>
    </row>
    <row r="49" spans="1:2" ht="15.75">
      <c r="A49" s="37">
        <v>46</v>
      </c>
      <c r="B49" s="38">
        <v>1256</v>
      </c>
    </row>
    <row r="50" spans="1:2" ht="15.75">
      <c r="A50" s="37">
        <v>47</v>
      </c>
      <c r="B50" s="38">
        <v>1251</v>
      </c>
    </row>
    <row r="51" spans="1:2" ht="15.75">
      <c r="A51" s="37">
        <v>48</v>
      </c>
      <c r="B51" s="38">
        <v>1246</v>
      </c>
    </row>
    <row r="52" spans="1:2" ht="15.75">
      <c r="A52" s="37">
        <v>49</v>
      </c>
      <c r="B52" s="38">
        <v>1240</v>
      </c>
    </row>
    <row r="53" spans="1:2" ht="15.75">
      <c r="A53" s="37">
        <v>50</v>
      </c>
      <c r="B53" s="38">
        <v>1235</v>
      </c>
    </row>
    <row r="54" spans="1:2" ht="15.75">
      <c r="A54" s="37">
        <v>51</v>
      </c>
      <c r="B54" s="38">
        <v>1229</v>
      </c>
    </row>
    <row r="55" spans="1:2" ht="15.75">
      <c r="A55" s="37">
        <v>52</v>
      </c>
      <c r="B55" s="38">
        <v>1224</v>
      </c>
    </row>
    <row r="56" spans="1:2" ht="15.75">
      <c r="A56" s="37">
        <v>53</v>
      </c>
      <c r="B56" s="38">
        <v>1218</v>
      </c>
    </row>
    <row r="57" spans="1:2" ht="15.75">
      <c r="A57" s="37">
        <v>54</v>
      </c>
      <c r="B57" s="38">
        <v>1212</v>
      </c>
    </row>
    <row r="58" spans="1:2" ht="15.75">
      <c r="A58" s="37">
        <v>55</v>
      </c>
      <c r="B58" s="38">
        <v>1206</v>
      </c>
    </row>
    <row r="59" spans="1:2" ht="15.75">
      <c r="A59" s="37">
        <v>56</v>
      </c>
      <c r="B59" s="38">
        <v>1201</v>
      </c>
    </row>
    <row r="60" spans="1:2" ht="15.75">
      <c r="A60" s="37">
        <v>57</v>
      </c>
      <c r="B60" s="38">
        <v>1195</v>
      </c>
    </row>
    <row r="61" spans="1:2" ht="15.75">
      <c r="A61" s="37">
        <v>58</v>
      </c>
      <c r="B61" s="38">
        <v>1189</v>
      </c>
    </row>
    <row r="62" spans="1:2" ht="15.75">
      <c r="A62" s="37">
        <v>59</v>
      </c>
      <c r="B62" s="38">
        <v>1183</v>
      </c>
    </row>
    <row r="63" spans="1:2" ht="15.75">
      <c r="A63" s="37">
        <v>60</v>
      </c>
      <c r="B63" s="38">
        <v>1177</v>
      </c>
    </row>
    <row r="64" spans="1:2" ht="15.75">
      <c r="A64" s="37">
        <v>61</v>
      </c>
      <c r="B64" s="38">
        <v>1171</v>
      </c>
    </row>
    <row r="65" spans="1:2" ht="15.75">
      <c r="A65" s="37">
        <v>62</v>
      </c>
      <c r="B65" s="38">
        <v>1165</v>
      </c>
    </row>
    <row r="66" spans="1:2" ht="15.75">
      <c r="A66" s="37">
        <v>63</v>
      </c>
      <c r="B66" s="38">
        <v>1159</v>
      </c>
    </row>
    <row r="67" spans="1:2" ht="15.75">
      <c r="A67" s="37">
        <v>64</v>
      </c>
      <c r="B67" s="38">
        <v>1152</v>
      </c>
    </row>
    <row r="68" spans="1:2" ht="15.75">
      <c r="A68" s="37">
        <v>65</v>
      </c>
      <c r="B68" s="38">
        <v>1146</v>
      </c>
    </row>
    <row r="69" spans="1:2" ht="15.75">
      <c r="A69" s="37">
        <v>66</v>
      </c>
      <c r="B69" s="38">
        <v>1140</v>
      </c>
    </row>
    <row r="70" spans="1:2" ht="15.75">
      <c r="A70" s="37">
        <v>67</v>
      </c>
      <c r="B70" s="38">
        <v>1134</v>
      </c>
    </row>
    <row r="71" spans="1:2" ht="15.75">
      <c r="A71" s="37">
        <v>68</v>
      </c>
      <c r="B71" s="38">
        <v>1127</v>
      </c>
    </row>
    <row r="72" spans="1:2" ht="15.75">
      <c r="A72" s="37">
        <v>69</v>
      </c>
      <c r="B72" s="38">
        <v>1121</v>
      </c>
    </row>
    <row r="73" spans="1:2" ht="15.75">
      <c r="A73" s="37">
        <v>70</v>
      </c>
      <c r="B73" s="38">
        <v>1114</v>
      </c>
    </row>
    <row r="74" spans="1:2" ht="15.75">
      <c r="A74" s="37">
        <v>71</v>
      </c>
      <c r="B74" s="38">
        <v>1108</v>
      </c>
    </row>
    <row r="75" spans="1:2" ht="15.75">
      <c r="A75" s="37">
        <v>72</v>
      </c>
      <c r="B75" s="38">
        <v>1101</v>
      </c>
    </row>
    <row r="76" spans="1:2" ht="15.75">
      <c r="A76" s="37">
        <v>73</v>
      </c>
      <c r="B76" s="38">
        <v>1095</v>
      </c>
    </row>
    <row r="77" spans="1:2" ht="15.75">
      <c r="A77" s="37">
        <v>74</v>
      </c>
      <c r="B77" s="38">
        <v>1088</v>
      </c>
    </row>
    <row r="78" spans="1:2" ht="15.75">
      <c r="A78" s="37">
        <v>75</v>
      </c>
      <c r="B78" s="38">
        <v>1081</v>
      </c>
    </row>
    <row r="79" spans="1:2" ht="15.75">
      <c r="A79" s="37">
        <v>76</v>
      </c>
      <c r="B79" s="38">
        <v>1074</v>
      </c>
    </row>
    <row r="80" spans="1:2" ht="15.75">
      <c r="A80" s="37">
        <v>77</v>
      </c>
      <c r="B80" s="38">
        <v>1068</v>
      </c>
    </row>
    <row r="81" spans="1:2" ht="15.75">
      <c r="A81" s="37">
        <v>78</v>
      </c>
      <c r="B81" s="38">
        <v>1061</v>
      </c>
    </row>
    <row r="82" spans="1:2" ht="15.75">
      <c r="A82" s="37">
        <v>70</v>
      </c>
      <c r="B82" s="38">
        <v>1054</v>
      </c>
    </row>
    <row r="83" spans="1:2" ht="15.75">
      <c r="A83" s="37">
        <v>80</v>
      </c>
      <c r="B83" s="38">
        <v>1047</v>
      </c>
    </row>
    <row r="84" spans="1:2" ht="15.75">
      <c r="A84" s="37">
        <v>81</v>
      </c>
      <c r="B84" s="38">
        <v>1040</v>
      </c>
    </row>
    <row r="85" spans="1:2" ht="15.75">
      <c r="A85" s="37">
        <v>82</v>
      </c>
      <c r="B85" s="38">
        <v>1033</v>
      </c>
    </row>
    <row r="86" spans="1:2" ht="15.75">
      <c r="A86" s="37">
        <v>83</v>
      </c>
      <c r="B86" s="38">
        <v>1026</v>
      </c>
    </row>
    <row r="87" spans="1:2" ht="15.75">
      <c r="A87" s="37">
        <v>84</v>
      </c>
      <c r="B87" s="38">
        <v>1019</v>
      </c>
    </row>
    <row r="88" spans="1:2" ht="15.75">
      <c r="A88" s="37">
        <v>85</v>
      </c>
      <c r="B88" s="38">
        <v>1012</v>
      </c>
    </row>
    <row r="89" spans="1:2" ht="15.75">
      <c r="A89" s="37">
        <v>86</v>
      </c>
      <c r="B89" s="38">
        <v>1004</v>
      </c>
    </row>
    <row r="90" spans="1:2" ht="15.75">
      <c r="A90" s="37">
        <v>87</v>
      </c>
      <c r="B90" s="38">
        <v>997</v>
      </c>
    </row>
    <row r="91" spans="1:2" ht="15.75">
      <c r="A91" s="37">
        <v>88</v>
      </c>
      <c r="B91" s="38">
        <v>990</v>
      </c>
    </row>
    <row r="92" spans="1:2" ht="15.75">
      <c r="A92" s="37">
        <v>89</v>
      </c>
      <c r="B92" s="38">
        <v>982</v>
      </c>
    </row>
    <row r="93" spans="1:2" ht="15.75">
      <c r="A93" s="37">
        <v>90</v>
      </c>
      <c r="B93" s="38">
        <v>975</v>
      </c>
    </row>
    <row r="94" spans="1:2" ht="15.75">
      <c r="A94" s="37">
        <v>91</v>
      </c>
      <c r="B94" s="38">
        <v>968</v>
      </c>
    </row>
    <row r="95" spans="1:2" ht="15.75">
      <c r="A95" s="37">
        <v>92</v>
      </c>
      <c r="B95" s="38">
        <v>960</v>
      </c>
    </row>
    <row r="96" spans="1:2" ht="15.75">
      <c r="A96" s="37">
        <v>93</v>
      </c>
      <c r="B96" s="38">
        <v>953</v>
      </c>
    </row>
    <row r="97" spans="1:2" ht="15.75">
      <c r="A97" s="37">
        <v>94</v>
      </c>
      <c r="B97" s="38">
        <v>945</v>
      </c>
    </row>
    <row r="98" spans="1:2" ht="15.75">
      <c r="A98" s="37">
        <v>95</v>
      </c>
      <c r="B98" s="38">
        <v>937</v>
      </c>
    </row>
    <row r="99" spans="1:2" ht="15.75">
      <c r="A99" s="37">
        <v>96</v>
      </c>
      <c r="B99" s="38">
        <v>930</v>
      </c>
    </row>
    <row r="100" spans="1:2" ht="15.75">
      <c r="A100" s="37">
        <v>97</v>
      </c>
      <c r="B100" s="38">
        <v>922</v>
      </c>
    </row>
    <row r="101" spans="1:2" ht="15.75">
      <c r="A101" s="37">
        <v>98</v>
      </c>
      <c r="B101" s="38">
        <v>914</v>
      </c>
    </row>
    <row r="102" spans="1:2" ht="15.75">
      <c r="A102" s="37">
        <v>99</v>
      </c>
      <c r="B102" s="38">
        <v>906</v>
      </c>
    </row>
    <row r="103" spans="1:2" ht="15.75">
      <c r="A103" s="37">
        <v>100</v>
      </c>
      <c r="B103" s="38">
        <v>898</v>
      </c>
    </row>
    <row r="104" spans="1:2" ht="15.75">
      <c r="A104" s="37">
        <v>101</v>
      </c>
      <c r="B104" s="38">
        <v>891</v>
      </c>
    </row>
    <row r="105" spans="1:2" ht="15.75">
      <c r="A105" s="37">
        <v>102</v>
      </c>
      <c r="B105" s="38">
        <v>883</v>
      </c>
    </row>
    <row r="106" spans="1:2" ht="15.75">
      <c r="A106" s="37">
        <v>103</v>
      </c>
      <c r="B106" s="38">
        <v>875</v>
      </c>
    </row>
    <row r="107" spans="1:2" ht="15.75">
      <c r="A107" s="37">
        <v>104</v>
      </c>
      <c r="B107" s="38">
        <v>867</v>
      </c>
    </row>
    <row r="108" spans="1:2" ht="15.75">
      <c r="A108" s="37">
        <v>105</v>
      </c>
      <c r="B108" s="38">
        <v>858</v>
      </c>
    </row>
    <row r="109" spans="1:2" ht="15.75">
      <c r="A109" s="37">
        <v>106</v>
      </c>
      <c r="B109" s="38">
        <v>850</v>
      </c>
    </row>
    <row r="110" spans="1:2" ht="15.75">
      <c r="A110" s="37">
        <v>107</v>
      </c>
      <c r="B110" s="38">
        <v>842</v>
      </c>
    </row>
    <row r="111" spans="1:2" ht="15.75">
      <c r="A111" s="37">
        <v>108</v>
      </c>
      <c r="B111" s="38">
        <v>834</v>
      </c>
    </row>
    <row r="112" spans="1:2" ht="15.75">
      <c r="A112" s="37">
        <v>109</v>
      </c>
      <c r="B112" s="38">
        <v>828</v>
      </c>
    </row>
    <row r="113" spans="1:2" ht="15.75">
      <c r="A113" s="37">
        <v>110</v>
      </c>
      <c r="B113" s="38">
        <v>817</v>
      </c>
    </row>
    <row r="114" spans="1:2" ht="15.75">
      <c r="A114" s="37">
        <v>111</v>
      </c>
      <c r="B114" s="38">
        <v>809</v>
      </c>
    </row>
    <row r="115" spans="1:2" ht="15.75">
      <c r="A115" s="37">
        <v>112</v>
      </c>
      <c r="B115" s="38">
        <v>800</v>
      </c>
    </row>
    <row r="116" spans="1:2" ht="15.75">
      <c r="A116" s="37">
        <v>113</v>
      </c>
      <c r="B116" s="38">
        <v>792</v>
      </c>
    </row>
    <row r="117" spans="1:2" ht="15.75">
      <c r="A117" s="37">
        <v>114</v>
      </c>
      <c r="B117" s="38">
        <v>783</v>
      </c>
    </row>
    <row r="118" spans="1:2" ht="15.75">
      <c r="A118" s="37">
        <v>115</v>
      </c>
      <c r="B118" s="38">
        <v>775</v>
      </c>
    </row>
    <row r="119" spans="1:2" ht="15.75">
      <c r="A119" s="37">
        <v>116</v>
      </c>
      <c r="B119" s="38">
        <v>766</v>
      </c>
    </row>
    <row r="120" spans="1:2" ht="15.75">
      <c r="A120" s="37">
        <v>117</v>
      </c>
      <c r="B120" s="38">
        <v>757</v>
      </c>
    </row>
    <row r="121" spans="1:2" ht="15.75">
      <c r="A121" s="37">
        <v>118</v>
      </c>
      <c r="B121" s="38">
        <v>748</v>
      </c>
    </row>
    <row r="122" spans="1:2" ht="15.75">
      <c r="A122" s="37">
        <v>119</v>
      </c>
      <c r="B122" s="38">
        <v>740</v>
      </c>
    </row>
    <row r="123" spans="1:2" ht="15.75">
      <c r="A123" s="37">
        <v>120</v>
      </c>
      <c r="B123" s="38">
        <v>731</v>
      </c>
    </row>
    <row r="124" spans="1:2" ht="15.75">
      <c r="A124" s="37">
        <v>121</v>
      </c>
      <c r="B124" s="38">
        <v>722</v>
      </c>
    </row>
    <row r="125" spans="1:2" ht="15.75">
      <c r="A125" s="37">
        <v>122</v>
      </c>
      <c r="B125" s="38">
        <v>713</v>
      </c>
    </row>
    <row r="126" spans="1:2" ht="15.75">
      <c r="A126" s="37">
        <v>123</v>
      </c>
      <c r="B126" s="38">
        <v>704</v>
      </c>
    </row>
    <row r="127" spans="1:2" ht="15.75">
      <c r="A127" s="37">
        <v>124</v>
      </c>
      <c r="B127" s="38">
        <v>695</v>
      </c>
    </row>
    <row r="128" spans="1:2" ht="15.75">
      <c r="A128" s="37">
        <v>125</v>
      </c>
      <c r="B128" s="38">
        <v>686</v>
      </c>
    </row>
    <row r="129" spans="1:2" ht="15.75">
      <c r="A129" s="37">
        <v>126</v>
      </c>
      <c r="B129" s="38">
        <v>676</v>
      </c>
    </row>
    <row r="130" spans="1:2" ht="15.75">
      <c r="A130" s="37">
        <v>127</v>
      </c>
      <c r="B130" s="38">
        <v>667</v>
      </c>
    </row>
    <row r="131" spans="1:2" ht="15.75">
      <c r="A131" s="37">
        <v>128</v>
      </c>
      <c r="B131" s="38">
        <v>658</v>
      </c>
    </row>
    <row r="132" spans="1:2" ht="15.75">
      <c r="A132" s="37">
        <v>129</v>
      </c>
      <c r="B132" s="38">
        <v>649</v>
      </c>
    </row>
    <row r="133" spans="1:2" ht="15.75">
      <c r="A133" s="37">
        <v>130</v>
      </c>
      <c r="B133" s="38">
        <v>639</v>
      </c>
    </row>
    <row r="134" spans="1:2" ht="15.75">
      <c r="A134" s="37">
        <v>131</v>
      </c>
      <c r="B134" s="38">
        <v>630</v>
      </c>
    </row>
    <row r="135" spans="1:2" ht="15.75">
      <c r="A135" s="37">
        <v>132</v>
      </c>
      <c r="B135" s="38">
        <v>620</v>
      </c>
    </row>
    <row r="136" spans="1:2" ht="15.75">
      <c r="A136" s="37">
        <v>133</v>
      </c>
      <c r="B136" s="38">
        <v>611</v>
      </c>
    </row>
    <row r="137" spans="1:2" ht="15.75">
      <c r="A137" s="37">
        <v>134</v>
      </c>
      <c r="B137" s="38">
        <v>602</v>
      </c>
    </row>
    <row r="138" spans="1:2" ht="15.75">
      <c r="A138" s="37">
        <v>135</v>
      </c>
      <c r="B138" s="38">
        <v>593</v>
      </c>
    </row>
    <row r="139" spans="1:2" ht="15.75">
      <c r="A139" s="37">
        <v>136</v>
      </c>
      <c r="B139" s="38">
        <v>584</v>
      </c>
    </row>
    <row r="140" spans="1:2" ht="15.75">
      <c r="A140" s="37">
        <v>137</v>
      </c>
      <c r="B140" s="38">
        <v>576</v>
      </c>
    </row>
    <row r="141" spans="1:2" ht="15.75">
      <c r="A141" s="37">
        <v>138</v>
      </c>
      <c r="B141" s="38">
        <v>567</v>
      </c>
    </row>
    <row r="142" spans="1:2" ht="15.75">
      <c r="A142" s="37">
        <v>139</v>
      </c>
      <c r="B142" s="38">
        <v>559</v>
      </c>
    </row>
    <row r="143" spans="1:2" ht="15.75">
      <c r="A143" s="37">
        <v>140</v>
      </c>
      <c r="B143" s="38">
        <v>551</v>
      </c>
    </row>
    <row r="144" spans="1:2" ht="15.75">
      <c r="A144" s="37">
        <v>141</v>
      </c>
      <c r="B144" s="38">
        <v>543</v>
      </c>
    </row>
    <row r="145" spans="1:2" ht="15.75">
      <c r="A145" s="37">
        <v>142</v>
      </c>
      <c r="B145" s="38">
        <v>536</v>
      </c>
    </row>
    <row r="146" spans="1:2" ht="15.75">
      <c r="A146" s="37">
        <v>143</v>
      </c>
      <c r="B146" s="38">
        <v>528</v>
      </c>
    </row>
    <row r="147" spans="1:2" ht="15.75">
      <c r="A147" s="37">
        <v>144</v>
      </c>
      <c r="B147" s="38">
        <v>521</v>
      </c>
    </row>
    <row r="148" spans="1:2" ht="15.75">
      <c r="A148" s="37">
        <v>145</v>
      </c>
      <c r="B148" s="38">
        <v>514</v>
      </c>
    </row>
    <row r="149" spans="1:2" ht="15.75">
      <c r="A149" s="37">
        <v>146</v>
      </c>
      <c r="B149" s="38">
        <v>507</v>
      </c>
    </row>
    <row r="150" spans="1:2" ht="15.75">
      <c r="A150" s="37">
        <v>147</v>
      </c>
      <c r="B150" s="38">
        <v>500</v>
      </c>
    </row>
    <row r="151" spans="1:2" ht="15.75">
      <c r="A151" s="37">
        <v>148</v>
      </c>
      <c r="B151" s="38">
        <v>493</v>
      </c>
    </row>
    <row r="152" spans="1:2" ht="15.75">
      <c r="A152" s="37">
        <v>149</v>
      </c>
      <c r="B152" s="38">
        <v>487</v>
      </c>
    </row>
    <row r="153" spans="1:2" ht="15.75">
      <c r="A153" s="37">
        <v>150</v>
      </c>
      <c r="B153" s="38">
        <v>480</v>
      </c>
    </row>
    <row r="154" spans="1:2" ht="15.75">
      <c r="A154" s="37">
        <v>151</v>
      </c>
      <c r="B154" s="38">
        <v>474</v>
      </c>
    </row>
    <row r="155" spans="1:2" ht="15.75">
      <c r="A155" s="37">
        <v>152</v>
      </c>
      <c r="B155" s="38">
        <v>468</v>
      </c>
    </row>
    <row r="156" spans="1:2" ht="15.75">
      <c r="A156" s="37">
        <v>153</v>
      </c>
      <c r="B156" s="38">
        <v>461</v>
      </c>
    </row>
    <row r="157" spans="1:2" ht="15.75">
      <c r="A157" s="37">
        <v>154</v>
      </c>
      <c r="B157" s="38">
        <v>456</v>
      </c>
    </row>
    <row r="158" spans="1:2" ht="15.75">
      <c r="A158" s="37">
        <v>155</v>
      </c>
      <c r="B158" s="38">
        <v>450</v>
      </c>
    </row>
    <row r="159" spans="1:2" ht="15.75">
      <c r="A159" s="37">
        <v>156</v>
      </c>
      <c r="B159" s="38">
        <v>444</v>
      </c>
    </row>
    <row r="160" spans="1:2" ht="15.75">
      <c r="A160" s="37">
        <v>157</v>
      </c>
      <c r="B160" s="38">
        <v>438</v>
      </c>
    </row>
    <row r="161" spans="1:2" ht="15.75">
      <c r="A161" s="37">
        <v>158</v>
      </c>
      <c r="B161" s="38">
        <v>433</v>
      </c>
    </row>
    <row r="162" spans="1:2" ht="15.75">
      <c r="A162" s="37">
        <v>159</v>
      </c>
      <c r="B162" s="38">
        <v>427</v>
      </c>
    </row>
    <row r="163" spans="1:2" ht="15.75">
      <c r="A163" s="37">
        <v>160</v>
      </c>
      <c r="B163" s="38">
        <v>422</v>
      </c>
    </row>
    <row r="164" spans="1:2" ht="15.75">
      <c r="A164" s="37">
        <v>161</v>
      </c>
      <c r="B164" s="38">
        <v>417</v>
      </c>
    </row>
    <row r="165" spans="1:2" ht="15.75">
      <c r="A165" s="37">
        <v>162</v>
      </c>
      <c r="B165" s="38">
        <v>412</v>
      </c>
    </row>
    <row r="166" spans="1:2" ht="15.75">
      <c r="A166" s="37">
        <v>163</v>
      </c>
      <c r="B166" s="38">
        <v>407</v>
      </c>
    </row>
    <row r="167" spans="1:2" ht="15.75">
      <c r="A167" s="37">
        <v>164</v>
      </c>
      <c r="B167" s="38">
        <v>402</v>
      </c>
    </row>
    <row r="168" spans="1:2" ht="15.75">
      <c r="A168" s="37">
        <v>165</v>
      </c>
      <c r="B168" s="38">
        <v>397</v>
      </c>
    </row>
    <row r="169" spans="1:2" ht="15.75">
      <c r="A169" s="37">
        <v>166</v>
      </c>
      <c r="B169" s="38">
        <v>392</v>
      </c>
    </row>
    <row r="170" spans="1:2" ht="15.75">
      <c r="A170" s="37">
        <v>167</v>
      </c>
      <c r="B170" s="38">
        <v>387</v>
      </c>
    </row>
    <row r="171" spans="1:2" ht="15.75">
      <c r="A171" s="37">
        <v>168</v>
      </c>
      <c r="B171" s="38">
        <v>383</v>
      </c>
    </row>
    <row r="172" spans="1:2" ht="15.75">
      <c r="A172" s="37">
        <v>169</v>
      </c>
      <c r="B172" s="38">
        <v>378</v>
      </c>
    </row>
    <row r="173" spans="1:2" ht="15.75">
      <c r="A173" s="37">
        <v>170</v>
      </c>
      <c r="B173" s="38">
        <v>374</v>
      </c>
    </row>
    <row r="174" spans="1:2" ht="15.75">
      <c r="A174" s="37">
        <v>171</v>
      </c>
      <c r="B174" s="38">
        <v>369</v>
      </c>
    </row>
    <row r="175" spans="1:2" ht="15.75">
      <c r="A175" s="37">
        <v>172</v>
      </c>
      <c r="B175" s="38">
        <v>365</v>
      </c>
    </row>
    <row r="176" spans="1:2" ht="15.75">
      <c r="A176" s="37">
        <v>173</v>
      </c>
      <c r="B176" s="38">
        <v>361</v>
      </c>
    </row>
    <row r="177" spans="1:2" ht="15.75">
      <c r="A177" s="37">
        <v>174</v>
      </c>
      <c r="B177" s="38">
        <v>357</v>
      </c>
    </row>
    <row r="178" spans="1:2" ht="15.75">
      <c r="A178" s="37">
        <v>175</v>
      </c>
      <c r="B178" s="38">
        <v>353</v>
      </c>
    </row>
    <row r="179" spans="1:2" ht="15.75">
      <c r="A179" s="37">
        <v>176</v>
      </c>
      <c r="B179" s="38">
        <v>349</v>
      </c>
    </row>
    <row r="180" spans="1:2" ht="15.75">
      <c r="A180" s="37">
        <v>1771</v>
      </c>
      <c r="B180" s="38">
        <v>354</v>
      </c>
    </row>
    <row r="181" spans="1:2" ht="15.75">
      <c r="A181" s="37">
        <v>178</v>
      </c>
      <c r="B181" s="38">
        <v>341</v>
      </c>
    </row>
    <row r="182" spans="1:2" ht="15.75">
      <c r="A182" s="37">
        <v>179</v>
      </c>
      <c r="B182" s="38">
        <v>337</v>
      </c>
    </row>
    <row r="183" spans="1:2" ht="15.75">
      <c r="A183" s="37">
        <v>180</v>
      </c>
      <c r="B183" s="38">
        <v>333</v>
      </c>
    </row>
    <row r="184" spans="1:2" ht="15.75">
      <c r="A184" s="37">
        <v>181</v>
      </c>
      <c r="B184" s="38">
        <v>330</v>
      </c>
    </row>
    <row r="185" spans="1:2" ht="15.75">
      <c r="A185" s="37">
        <v>182</v>
      </c>
      <c r="B185" s="38">
        <v>326</v>
      </c>
    </row>
    <row r="186" spans="1:2" ht="15.75">
      <c r="A186" s="37">
        <v>183</v>
      </c>
      <c r="B186" s="38">
        <v>322</v>
      </c>
    </row>
    <row r="187" spans="1:2" ht="15.75">
      <c r="A187" s="37">
        <v>184</v>
      </c>
      <c r="B187" s="38">
        <v>319</v>
      </c>
    </row>
    <row r="188" spans="1:2" ht="15.75">
      <c r="A188" s="37">
        <v>185</v>
      </c>
      <c r="B188" s="38">
        <v>316</v>
      </c>
    </row>
    <row r="189" spans="1:2" ht="15.75">
      <c r="A189" s="37">
        <v>186</v>
      </c>
      <c r="B189" s="38">
        <v>312</v>
      </c>
    </row>
    <row r="190" spans="1:2" ht="15.75">
      <c r="A190" s="37">
        <v>187</v>
      </c>
      <c r="B190" s="38">
        <v>309</v>
      </c>
    </row>
    <row r="191" spans="1:2" ht="15.75">
      <c r="A191" s="37">
        <v>188</v>
      </c>
      <c r="B191" s="38">
        <v>306</v>
      </c>
    </row>
    <row r="192" spans="1:2" ht="15.75">
      <c r="A192" s="37">
        <v>189</v>
      </c>
      <c r="B192" s="38">
        <v>302</v>
      </c>
    </row>
    <row r="193" spans="1:2" ht="15.75">
      <c r="A193" s="37">
        <v>190</v>
      </c>
      <c r="B193" s="38">
        <v>299</v>
      </c>
    </row>
    <row r="194" spans="1:2" ht="15.75">
      <c r="A194" s="37">
        <v>191</v>
      </c>
      <c r="B194" s="38">
        <v>296</v>
      </c>
    </row>
    <row r="195" spans="1:2" ht="15.75">
      <c r="A195" s="37">
        <v>192</v>
      </c>
      <c r="B195" s="38">
        <v>293</v>
      </c>
    </row>
    <row r="196" spans="1:2" ht="15.75">
      <c r="A196" s="37">
        <v>193</v>
      </c>
      <c r="B196" s="38">
        <v>290</v>
      </c>
    </row>
    <row r="197" spans="1:2" ht="15.75">
      <c r="A197" s="37">
        <v>194</v>
      </c>
      <c r="B197" s="38">
        <v>287</v>
      </c>
    </row>
    <row r="198" spans="1:2" ht="15.75">
      <c r="A198" s="37">
        <v>195</v>
      </c>
      <c r="B198" s="38">
        <v>284</v>
      </c>
    </row>
    <row r="199" spans="1:2" ht="15.75">
      <c r="A199" s="37">
        <v>196</v>
      </c>
      <c r="B199" s="38">
        <v>281</v>
      </c>
    </row>
    <row r="200" spans="1:2" ht="15.75">
      <c r="A200" s="37">
        <v>197</v>
      </c>
      <c r="B200" s="38">
        <v>278</v>
      </c>
    </row>
    <row r="201" spans="1:2" ht="15.75">
      <c r="A201" s="37">
        <v>198</v>
      </c>
      <c r="B201" s="38">
        <v>275</v>
      </c>
    </row>
    <row r="202" spans="1:2" ht="15.75">
      <c r="A202" s="37">
        <v>199</v>
      </c>
      <c r="B202" s="38">
        <v>273</v>
      </c>
    </row>
    <row r="203" spans="1:2" ht="16.5" thickBot="1">
      <c r="A203" s="39">
        <v>200</v>
      </c>
      <c r="B203" s="40">
        <v>270</v>
      </c>
    </row>
    <row r="204" spans="1:2" ht="15" thickTop="1"/>
  </sheetData>
  <pageMargins left="0.7" right="0.7" top="0.75" bottom="0.75" header="0.3" footer="0.3"/>
  <pageSetup paperSize="9" orientation="portrait" horizontalDpi="30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showGridLines="0" rightToLeft="1"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BEAM-Design</vt:lpstr>
      <vt:lpstr>Column-Design</vt:lpstr>
      <vt:lpstr>BARCING-Design</vt:lpstr>
      <vt:lpstr>2IPE </vt:lpstr>
      <vt:lpstr>IPE </vt:lpstr>
      <vt:lpstr>UNP  </vt:lpstr>
      <vt:lpstr>Cast IPE </vt:lpstr>
      <vt:lpstr>Tanesh Mojaz Sotun</vt:lpstr>
      <vt:lpstr>مقدمه</vt:lpstr>
      <vt:lpstr>Jeld</vt:lpstr>
      <vt:lpstr>'2IPE '!_1</vt:lpstr>
      <vt:lpstr>'Cast IPE '!_1</vt:lpstr>
      <vt:lpstr>'IPE '!_1</vt:lpstr>
      <vt:lpstr>'UNP  '!_1</vt:lpstr>
      <vt:lpstr>'2IPE '!ipe</vt:lpstr>
      <vt:lpstr>ipe</vt:lpstr>
      <vt:lpstr>'2IPE '!ipe_list</vt:lpstr>
      <vt:lpstr>ipe_list</vt:lpstr>
      <vt:lpstr>Jeld!Print_Area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Milad</dc:creator>
  <cp:lastModifiedBy>Rizpardaz</cp:lastModifiedBy>
  <cp:lastPrinted>2013-11-17T10:34:17Z</cp:lastPrinted>
  <dcterms:created xsi:type="dcterms:W3CDTF">2013-11-08T16:05:50Z</dcterms:created>
  <dcterms:modified xsi:type="dcterms:W3CDTF">2019-10-05T12:42:49Z</dcterms:modified>
</cp:coreProperties>
</file>