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hab.attalla\Desktop\Design of Beams\"/>
    </mc:Choice>
  </mc:AlternateContent>
  <xr:revisionPtr revIDLastSave="0" documentId="13_ncr:1_{69348C33-83BA-4FC8-AD26-2FBB54AAAFF2}" xr6:coauthVersionLast="47" xr6:coauthVersionMax="47" xr10:uidLastSave="{00000000-0000-0000-0000-000000000000}"/>
  <bookViews>
    <workbookView xWindow="-28920" yWindow="-120" windowWidth="29040" windowHeight="15840" tabRatio="518" xr2:uid="{00000000-000D-0000-FFFF-FFFF00000000}"/>
  </bookViews>
  <sheets>
    <sheet name="BEAM DESIGN" sheetId="42" r:id="rId1"/>
  </sheets>
  <externalReferences>
    <externalReference r:id="rId2"/>
    <externalReference r:id="rId3"/>
  </externalReferences>
  <definedNames>
    <definedName name="_Bau1">[1]Sheet2!$A$38:$J$47</definedName>
    <definedName name="A_beam">#REF!</definedName>
    <definedName name="A_rib">#REF!</definedName>
    <definedName name="A_rs">#REF!</definedName>
    <definedName name="AB">[1]Sheet1!$A$57:$A$62</definedName>
    <definedName name="ABB">[1]Sheet2!$A$65:$A$74</definedName>
    <definedName name="Ac">#REF!</definedName>
    <definedName name="all_comp_f">#REF!</definedName>
    <definedName name="all_comp_i">#REF!</definedName>
    <definedName name="all_ten_f">#REF!</definedName>
    <definedName name="all_ten_i">#REF!</definedName>
    <definedName name="Aps">#REF!</definedName>
    <definedName name="Area">#REF!</definedName>
    <definedName name="Area_DistUnits">#REF!</definedName>
    <definedName name="AreaUnits">#REF!</definedName>
    <definedName name="Arial">#REF!</definedName>
    <definedName name="As">#REF!</definedName>
    <definedName name="Av">#REF!</definedName>
    <definedName name="Av_S_min">#REF!</definedName>
    <definedName name="b">[1]Sheet2!$A$38:$J$47</definedName>
    <definedName name="b_cl_rib">#REF!</definedName>
    <definedName name="b_rib">#REF!</definedName>
    <definedName name="Bau">[1]Sheet1!$A$39:$F$44</definedName>
    <definedName name="Betta">#REF!</definedName>
    <definedName name="Betta_table">#REF!</definedName>
    <definedName name="bv">#REF!</definedName>
    <definedName name="Centroid">#REF!</definedName>
    <definedName name="DistanceUnits">#REF!</definedName>
    <definedName name="dv">#REF!</definedName>
    <definedName name="Ec">#REF!</definedName>
    <definedName name="Ep">#REF!</definedName>
    <definedName name="Es">#REF!</definedName>
    <definedName name="ex">#REF!</definedName>
    <definedName name="ex_1">#REF!</definedName>
    <definedName name="fc">#REF!</definedName>
    <definedName name="fci">#REF!</definedName>
    <definedName name="Fe">#REF!</definedName>
    <definedName name="ForceUnits">#REF!</definedName>
    <definedName name="fpo">#REF!</definedName>
    <definedName name="fps">#REF!</definedName>
    <definedName name="fy">#REF!</definedName>
    <definedName name="h">[2]MID!$E$29</definedName>
    <definedName name="I_beam">#REF!</definedName>
    <definedName name="I_rib">#REF!</definedName>
    <definedName name="I_rs">#REF!</definedName>
    <definedName name="IB">[1]Sheet2!$A$52:$J$61</definedName>
    <definedName name="IBau">[1]Sheet1!$A$48:$F$53</definedName>
    <definedName name="loss_f">#REF!</definedName>
    <definedName name="loss_i">#REF!</definedName>
    <definedName name="M1_f">#REF!</definedName>
    <definedName name="M1_i">#REF!</definedName>
    <definedName name="M10_f">#REF!</definedName>
    <definedName name="M10_i">#REF!</definedName>
    <definedName name="M11_f">#REF!</definedName>
    <definedName name="M11_i">#REF!</definedName>
    <definedName name="M2_f">#REF!</definedName>
    <definedName name="M2_i">#REF!</definedName>
    <definedName name="M3_f">#REF!</definedName>
    <definedName name="M3_i">#REF!</definedName>
    <definedName name="M4_f">#REF!</definedName>
    <definedName name="M4_i">#REF!</definedName>
    <definedName name="M5_f">#REF!</definedName>
    <definedName name="M5_i">#REF!</definedName>
    <definedName name="M6_f">#REF!</definedName>
    <definedName name="M6_i">#REF!</definedName>
    <definedName name="M7_f">#REF!</definedName>
    <definedName name="M7_i">#REF!</definedName>
    <definedName name="M8_f">#REF!</definedName>
    <definedName name="M8_i">#REF!</definedName>
    <definedName name="M9_f">#REF!</definedName>
    <definedName name="M9_i">#REF!</definedName>
    <definedName name="MomentUnits">#REF!</definedName>
    <definedName name="Mu">#REF!</definedName>
    <definedName name="N">#REF!</definedName>
    <definedName name="Nf">#REF!</definedName>
    <definedName name="NfA_b">#REF!</definedName>
    <definedName name="NfA_r">#REF!</definedName>
    <definedName name="NfA_rs">#REF!</definedName>
    <definedName name="Ni">#REF!</definedName>
    <definedName name="NiA_b">#REF!</definedName>
    <definedName name="NiA_r">#REF!</definedName>
    <definedName name="NiA_rs">#REF!</definedName>
    <definedName name="no_strands">#REF!</definedName>
    <definedName name="Nu">#REF!</definedName>
    <definedName name="percent_jack_force">#REF!</definedName>
    <definedName name="phi_m">#REF!</definedName>
    <definedName name="phi_n">#REF!</definedName>
    <definedName name="phi_v">#REF!</definedName>
    <definedName name="_xlnm.Print_Area" localSheetId="0">'BEAM DESIGN'!$A$1:$CB$92</definedName>
    <definedName name="Req_Av_s">#REF!</definedName>
    <definedName name="s">#REF!</definedName>
    <definedName name="Smax">#REF!</definedName>
    <definedName name="spacing">#REF!</definedName>
    <definedName name="StressUnits">#REF!</definedName>
    <definedName name="t_beam">#REF!</definedName>
    <definedName name="t_rib">#REF!</definedName>
    <definedName name="t_slab">#REF!</definedName>
    <definedName name="Theta">#REF!</definedName>
    <definedName name="Theta_table">#REF!</definedName>
    <definedName name="Theta1">#REF!</definedName>
    <definedName name="ts">[2]MID!$E$31</definedName>
    <definedName name="tw">[2]MID!$B$33</definedName>
    <definedName name="Units">#REF!</definedName>
    <definedName name="v_fc_ratio">#REF!</definedName>
    <definedName name="Vc">#REF!</definedName>
    <definedName name="Vn_1">#REF!</definedName>
    <definedName name="Vn_2">#REF!</definedName>
    <definedName name="Vp">#REF!</definedName>
    <definedName name="vs">#REF!</definedName>
    <definedName name="Vu">#REF!</definedName>
    <definedName name="y_beam">#REF!</definedName>
    <definedName name="y_rs">#REF!</definedName>
    <definedName name="y1_rib">#REF!</definedName>
    <definedName name="y2_ri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0" i="42" l="1"/>
  <c r="W84" i="42"/>
  <c r="W86" i="42" s="1"/>
  <c r="W90" i="42" s="1"/>
  <c r="CP41" i="42"/>
  <c r="CP40" i="42"/>
  <c r="CP39" i="42"/>
  <c r="CP38" i="42"/>
  <c r="CP37" i="42"/>
  <c r="CP36" i="42"/>
  <c r="CP35" i="42"/>
  <c r="CP34" i="42"/>
  <c r="CP33" i="42"/>
  <c r="CP32" i="42"/>
  <c r="CP31" i="42"/>
  <c r="W73" i="42"/>
  <c r="W75" i="42" s="1"/>
  <c r="W65" i="42"/>
  <c r="W41" i="42"/>
  <c r="W43" i="42" s="1"/>
  <c r="W80" i="42" s="1"/>
  <c r="CE31" i="42"/>
  <c r="W67" i="42" l="1"/>
  <c r="W68" i="42" s="1"/>
  <c r="W70" i="42" s="1"/>
  <c r="W66" i="42"/>
  <c r="W79" i="42"/>
  <c r="W81" i="42" s="1"/>
  <c r="W53" i="42"/>
  <c r="CE32" i="42"/>
  <c r="CE33" i="42" s="1"/>
  <c r="W35" i="42" s="1"/>
  <c r="AL5" i="42"/>
  <c r="W69" i="42" l="1"/>
  <c r="W51" i="42"/>
  <c r="W52" i="42" s="1"/>
  <c r="C54" i="42" s="1"/>
  <c r="W58" i="42"/>
  <c r="W59" i="42" s="1"/>
  <c r="W60" i="42" s="1"/>
  <c r="W61" i="42" s="1"/>
  <c r="W57" i="42"/>
  <c r="W50" i="42"/>
  <c r="W62" i="42" l="1"/>
  <c r="W71" i="42" s="1"/>
  <c r="W89" i="42"/>
  <c r="AC73" i="42" l="1"/>
  <c r="AD75" i="42"/>
  <c r="W76" i="42"/>
  <c r="W82" i="42" s="1"/>
  <c r="AC84" i="42" s="1"/>
  <c r="AD89" i="42"/>
  <c r="AJ30" i="42" l="1"/>
  <c r="AD86" i="42"/>
</calcChain>
</file>

<file path=xl/sharedStrings.xml><?xml version="1.0" encoding="utf-8"?>
<sst xmlns="http://schemas.openxmlformats.org/spreadsheetml/2006/main" count="125" uniqueCount="92">
  <si>
    <t>mm</t>
  </si>
  <si>
    <r>
      <t>β</t>
    </r>
    <r>
      <rPr>
        <vertAlign val="subscript"/>
        <sz val="15"/>
        <rFont val="Arial"/>
        <family val="2"/>
      </rPr>
      <t>1</t>
    </r>
  </si>
  <si>
    <t>SAMPLE PROJECT NAME</t>
  </si>
  <si>
    <t>Date:</t>
  </si>
  <si>
    <t>EA</t>
  </si>
  <si>
    <t>Project:</t>
  </si>
  <si>
    <t>Job No:</t>
  </si>
  <si>
    <t>xxx-xxxx</t>
  </si>
  <si>
    <t>Sheet No:</t>
  </si>
  <si>
    <t>Page Type:</t>
  </si>
  <si>
    <t xml:space="preserve"> CALCULATION SHEET</t>
  </si>
  <si>
    <t>Prepared By:</t>
  </si>
  <si>
    <t>Section:</t>
  </si>
  <si>
    <t>Checked By:</t>
  </si>
  <si>
    <t>Revision:</t>
  </si>
  <si>
    <t>REF.</t>
  </si>
  <si>
    <t>ACI 318M-14 Cl. 22.2.2.4.3</t>
  </si>
  <si>
    <t>β1c</t>
  </si>
  <si>
    <t xml:space="preserve">a = </t>
  </si>
  <si>
    <r>
      <t xml:space="preserve">This spreadsheet is prepared and developed by </t>
    </r>
    <r>
      <rPr>
        <b/>
        <sz val="8"/>
        <color indexed="12"/>
        <rFont val="Arial"/>
        <family val="2"/>
      </rPr>
      <t>Ehab Attalla</t>
    </r>
    <r>
      <rPr>
        <sz val="8"/>
        <color indexed="12"/>
        <rFont val="Arial"/>
        <family val="2"/>
      </rPr>
      <t>, BSc (Hons.) Civil, CEng</t>
    </r>
  </si>
  <si>
    <t>Copyright © 2020-2023 Ehab Attalla. All rights reserved.</t>
  </si>
  <si>
    <t>Disclaimer:
THE AUTHOR DISCLAIM ALL WARRANTIES RELATING TO THIS SPREADSHEET/SOFTWARE, WHETHER EXPRESSED OR IMPLIED, INCLUDING BUT NOT LIMITED TO ANY IMPLIED WARRANTIES OF MERCHANTABILITY OR FITNESS FOR A PARTICULAR PURPOSE. THE AUTHOR SHALL NOT BE LIABLE FOR ANY INDIRECT, CONSEQUENTIAL, OR INCIDENTAL DAMAGES ARISING OUT OF THE USE OR INABILITY TO USE SUCH SPREADSHEET/SOFTWARE, EVEN IF THE AUTHOR HAS BEEN ADVISED OF THE POSSIBILITY OF SUCH DAMAGES OR CLAIMS.  THE PERSON USING THE SPREADSHEET/SOFTWARE BEARS ALL RISK AS TO THE QUALITY AND PERFORMANCE OF THE SPREADSHEET/SOFTWARE.
ALTHOUGH EVERY EFFORT HAS BEEN MADE TO ENSURE THE ACCURACY OF THIS SPREADSHEET/SOFTWARE, USERS SHOULD VERIFY THE RESULTS FOR THEMSELVES.</t>
  </si>
  <si>
    <t>Revision History:</t>
  </si>
  <si>
    <t>Revision</t>
  </si>
  <si>
    <t xml:space="preserve">Date(yyyy/mm/dd) </t>
  </si>
  <si>
    <t>Description</t>
  </si>
  <si>
    <r>
      <t>N/mm</t>
    </r>
    <r>
      <rPr>
        <vertAlign val="superscript"/>
        <sz val="9"/>
        <rFont val="Arial"/>
        <family val="2"/>
      </rPr>
      <t>2</t>
    </r>
  </si>
  <si>
    <t>ACI 318M-14 Cl. 8.3.3.1</t>
  </si>
  <si>
    <t>2020/10/02</t>
  </si>
  <si>
    <t xml:space="preserve"> STRENGTH DESIGN</t>
  </si>
  <si>
    <r>
      <rPr>
        <b/>
        <sz val="13"/>
        <color indexed="63"/>
        <rFont val="Calibri"/>
        <family val="2"/>
      </rPr>
      <t xml:space="preserve">ENGINEERING CONSULTANT NAME                         </t>
    </r>
    <r>
      <rPr>
        <sz val="10"/>
        <color indexed="8"/>
        <rFont val="Calibri"/>
        <family val="2"/>
      </rPr>
      <t>COMPANY ADDRESS                                                                       WEBSITE</t>
    </r>
  </si>
  <si>
    <t>Material Properties</t>
  </si>
  <si>
    <t>DESIGN OF RECTANGULAR BEAMS WITH COMPRESSION REINFORCEMENT ACI 318M-14</t>
  </si>
  <si>
    <t>Depth of Concrete Beam, h =</t>
  </si>
  <si>
    <t>Width of Concrete Beam, b =</t>
  </si>
  <si>
    <t>bar dia</t>
  </si>
  <si>
    <t>kN.m</t>
  </si>
  <si>
    <t>Check If Compression Reinforcement is Required</t>
  </si>
  <si>
    <t>Determine Required Moment Resisted by Compression Reinforcement</t>
  </si>
  <si>
    <t>Required Area of Compression Reinforcement</t>
  </si>
  <si>
    <r>
      <t>mm</t>
    </r>
    <r>
      <rPr>
        <vertAlign val="superscript"/>
        <sz val="9"/>
        <rFont val="Arial"/>
        <family val="2"/>
      </rPr>
      <t>2</t>
    </r>
  </si>
  <si>
    <t>Size No.(SI)</t>
  </si>
  <si>
    <t>Dia. (mm)</t>
  </si>
  <si>
    <r>
      <t>Area (mm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</si>
  <si>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Number of Bars, n =</t>
  </si>
  <si>
    <t>Calculation of Minimum Area of Reinforcement</t>
  </si>
  <si>
    <r>
      <t>Yield Strength of Reinforcement Bars,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 xml:space="preserve"> =</t>
    </r>
  </si>
  <si>
    <r>
      <t>Modulus of Elasticity of Reinforcement Bars, E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 xml:space="preserve"> =</t>
    </r>
  </si>
  <si>
    <r>
      <rPr>
        <sz val="11"/>
        <rFont val="Symbol"/>
        <family val="1"/>
        <charset val="2"/>
      </rPr>
      <t>b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 = IF(f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′≤28;0.85;IF(f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′≥55;0.65;0.85-(0.05(f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′-28)/7))) =</t>
    </r>
  </si>
  <si>
    <r>
      <t>Cylinder Compressive Strength of Concrete at 28-days, 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′ =</t>
    </r>
  </si>
  <si>
    <t>Distance from C.G. of Tension RFT to Extreme Layer, s =</t>
  </si>
  <si>
    <t>Depth of Compression Reinforcement, d′ =</t>
  </si>
  <si>
    <r>
      <t xml:space="preserve">Moment Resisted by Compression RFT, </t>
    </r>
    <r>
      <rPr>
        <b/>
        <sz val="9"/>
        <rFont val="Arial"/>
        <family val="2"/>
      </rPr>
      <t>M</t>
    </r>
    <r>
      <rPr>
        <sz val="10"/>
        <rFont val="Arial"/>
        <family val="2"/>
      </rPr>
      <t>'</t>
    </r>
    <r>
      <rPr>
        <vertAlign val="subscript"/>
        <sz val="10"/>
        <rFont val="Arial"/>
        <family val="2"/>
      </rPr>
      <t>n</t>
    </r>
    <r>
      <rPr>
        <sz val="9"/>
        <rFont val="Arial"/>
        <family val="2"/>
      </rPr>
      <t xml:space="preserve"> = </t>
    </r>
    <r>
      <rPr>
        <b/>
        <sz val="9"/>
        <rFont val="Arial"/>
        <family val="2"/>
      </rPr>
      <t>M</t>
    </r>
    <r>
      <rPr>
        <vertAlign val="subscript"/>
        <sz val="10"/>
        <rFont val="Arial"/>
        <family val="2"/>
      </rPr>
      <t xml:space="preserve">u </t>
    </r>
    <r>
      <rPr>
        <sz val="9"/>
        <rFont val="Arial"/>
        <family val="2"/>
      </rPr>
      <t xml:space="preserve">/ </t>
    </r>
    <r>
      <rPr>
        <sz val="11"/>
        <rFont val="Symbol"/>
        <family val="1"/>
        <charset val="2"/>
      </rPr>
      <t xml:space="preserve">f </t>
    </r>
    <r>
      <rPr>
        <sz val="9"/>
        <rFont val="Arial"/>
        <family val="2"/>
      </rPr>
      <t xml:space="preserve">- </t>
    </r>
    <r>
      <rPr>
        <b/>
        <sz val="9"/>
        <rFont val="Arial"/>
        <family val="2"/>
      </rPr>
      <t>M</t>
    </r>
    <r>
      <rPr>
        <vertAlign val="subscript"/>
        <sz val="10"/>
        <rFont val="Arial"/>
        <family val="2"/>
      </rPr>
      <t>nt</t>
    </r>
    <r>
      <rPr>
        <sz val="9"/>
        <rFont val="Arial"/>
        <family val="2"/>
      </rPr>
      <t xml:space="preserve"> =</t>
    </r>
  </si>
  <si>
    <r>
      <t>d</t>
    </r>
    <r>
      <rPr>
        <sz val="10"/>
        <rFont val="Arial"/>
        <family val="2"/>
      </rPr>
      <t>'</t>
    </r>
    <r>
      <rPr>
        <sz val="9"/>
        <rFont val="Arial"/>
        <family val="2"/>
      </rPr>
      <t>/c</t>
    </r>
    <r>
      <rPr>
        <vertAlign val="subscript"/>
        <sz val="10"/>
        <rFont val="Arial"/>
        <family val="2"/>
      </rPr>
      <t>cal</t>
    </r>
    <r>
      <rPr>
        <sz val="9"/>
        <rFont val="Arial"/>
        <family val="2"/>
      </rPr>
      <t xml:space="preserve"> = </t>
    </r>
  </si>
  <si>
    <r>
      <t xml:space="preserve">Bar Diameter of Compression Reinforcement, </t>
    </r>
    <r>
      <rPr>
        <sz val="10"/>
        <rFont val="Arial"/>
        <family val="2"/>
      </rPr>
      <t>Ø</t>
    </r>
    <r>
      <rPr>
        <vertAlign val="subscript"/>
        <sz val="10"/>
        <rFont val="Arial"/>
        <family val="2"/>
      </rPr>
      <t>c</t>
    </r>
    <r>
      <rPr>
        <sz val="9"/>
        <rFont val="Arial"/>
        <family val="1"/>
        <charset val="2"/>
      </rPr>
      <t xml:space="preserve"> =</t>
    </r>
  </si>
  <si>
    <r>
      <t xml:space="preserve">Provided Reinforcement Area,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sb</t>
    </r>
    <r>
      <rPr>
        <sz val="9"/>
        <rFont val="Arial"/>
        <family val="2"/>
      </rPr>
      <t xml:space="preserve"> =</t>
    </r>
  </si>
  <si>
    <r>
      <t xml:space="preserve">Required Reinforcement Area for Tension,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 xml:space="preserve"> =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'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 xml:space="preserve"> + (</t>
    </r>
    <r>
      <rPr>
        <sz val="11"/>
        <rFont val="Symbol"/>
        <family val="1"/>
        <charset val="2"/>
      </rPr>
      <t>r</t>
    </r>
    <r>
      <rPr>
        <sz val="9"/>
        <rFont val="Arial"/>
        <family val="2"/>
      </rPr>
      <t>*b*d) =</t>
    </r>
  </si>
  <si>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 xml:space="preserve">s_min1 </t>
    </r>
    <r>
      <rPr>
        <sz val="9"/>
        <rFont val="Arial"/>
        <family val="2"/>
      </rPr>
      <t>= (0.25 √f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') /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>*b*d =</t>
    </r>
  </si>
  <si>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s_min2</t>
    </r>
    <r>
      <rPr>
        <sz val="9"/>
        <rFont val="Arial"/>
        <family val="2"/>
      </rPr>
      <t xml:space="preserve"> =  1.4 / fy*b*d =</t>
    </r>
  </si>
  <si>
    <r>
      <t xml:space="preserve">Minimum Area of Reinforcement,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s_min</t>
    </r>
    <r>
      <rPr>
        <sz val="9"/>
        <rFont val="Arial"/>
        <family val="2"/>
      </rPr>
      <t xml:space="preserve"> = MAX (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 xml:space="preserve">s_min1 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s_min2</t>
    </r>
    <r>
      <rPr>
        <sz val="9"/>
        <rFont val="Arial"/>
        <family val="2"/>
      </rPr>
      <t>) =</t>
    </r>
  </si>
  <si>
    <t>ACI 318M-14 Cl. 9.6.1.2(a)</t>
  </si>
  <si>
    <t>ACI 318M-14 Cl. 9.6.1.2(b)</t>
  </si>
  <si>
    <r>
      <t xml:space="preserve">Required Area of Reinforcement,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sc_Req</t>
    </r>
    <r>
      <rPr>
        <sz val="9"/>
        <rFont val="Arial"/>
        <family val="2"/>
      </rPr>
      <t xml:space="preserve"> = MAX (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 xml:space="preserve">s </t>
    </r>
    <r>
      <rPr>
        <sz val="9"/>
        <rFont val="Arial"/>
        <family val="2"/>
      </rPr>
      <t xml:space="preserve">;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s_min</t>
    </r>
    <r>
      <rPr>
        <sz val="9"/>
        <rFont val="Arial"/>
        <family val="2"/>
      </rPr>
      <t>) =</t>
    </r>
  </si>
  <si>
    <r>
      <t xml:space="preserve">Bar Diameter of Tension Reinforcement, </t>
    </r>
    <r>
      <rPr>
        <sz val="10"/>
        <rFont val="Arial"/>
        <family val="2"/>
      </rPr>
      <t>Ø</t>
    </r>
    <r>
      <rPr>
        <vertAlign val="subscript"/>
        <sz val="10"/>
        <rFont val="Arial"/>
        <family val="2"/>
      </rPr>
      <t>T</t>
    </r>
    <r>
      <rPr>
        <sz val="9"/>
        <rFont val="Arial"/>
        <family val="1"/>
        <charset val="2"/>
      </rPr>
      <t xml:space="preserve"> =</t>
    </r>
  </si>
  <si>
    <r>
      <t xml:space="preserve">Provided Compression RFT Area,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'</t>
    </r>
    <r>
      <rPr>
        <vertAlign val="subscript"/>
        <sz val="10"/>
        <rFont val="Arial"/>
        <family val="2"/>
      </rPr>
      <t>_Prov</t>
    </r>
    <r>
      <rPr>
        <sz val="9"/>
        <rFont val="Arial"/>
        <family val="2"/>
      </rPr>
      <t xml:space="preserve"> =</t>
    </r>
  </si>
  <si>
    <r>
      <t xml:space="preserve">Required Reinforcement Area for Tension,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sc</t>
    </r>
    <r>
      <rPr>
        <sz val="9"/>
        <rFont val="Arial"/>
        <family val="2"/>
      </rPr>
      <t xml:space="preserve"> =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sc_prov</t>
    </r>
    <r>
      <rPr>
        <sz val="9"/>
        <rFont val="Arial"/>
        <family val="2"/>
      </rPr>
      <t xml:space="preserve"> =</t>
    </r>
  </si>
  <si>
    <r>
      <t xml:space="preserve">Provided Tension Reinforcement Area,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sc_Prov</t>
    </r>
    <r>
      <rPr>
        <sz val="9"/>
        <rFont val="Arial"/>
        <family val="2"/>
      </rPr>
      <t xml:space="preserve"> = n *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sb</t>
    </r>
    <r>
      <rPr>
        <sz val="9"/>
        <rFont val="Arial"/>
        <family val="2"/>
      </rPr>
      <t xml:space="preserve"> =</t>
    </r>
  </si>
  <si>
    <t>Beam Dimensions &amp; Properties</t>
  </si>
  <si>
    <r>
      <t xml:space="preserve">Strength Reduction Factor for Flexure, </t>
    </r>
    <r>
      <rPr>
        <sz val="11"/>
        <rFont val="Symbol"/>
        <family val="1"/>
        <charset val="2"/>
      </rPr>
      <t>f</t>
    </r>
    <r>
      <rPr>
        <vertAlign val="subscript"/>
        <sz val="10"/>
        <rFont val="Arial"/>
        <family val="2"/>
      </rPr>
      <t>b</t>
    </r>
    <r>
      <rPr>
        <sz val="9"/>
        <rFont val="Arial"/>
        <family val="2"/>
      </rPr>
      <t xml:space="preserve"> = </t>
    </r>
  </si>
  <si>
    <r>
      <t xml:space="preserve">Factored Design Bending Moment, </t>
    </r>
    <r>
      <rPr>
        <b/>
        <sz val="9"/>
        <rFont val="Arial"/>
        <family val="2"/>
      </rPr>
      <t>M</t>
    </r>
    <r>
      <rPr>
        <vertAlign val="subscript"/>
        <sz val="10"/>
        <rFont val="Arial"/>
        <family val="2"/>
      </rPr>
      <t>u</t>
    </r>
    <r>
      <rPr>
        <sz val="9"/>
        <rFont val="Arial"/>
        <family val="2"/>
      </rPr>
      <t xml:space="preserve"> =</t>
    </r>
  </si>
  <si>
    <t>Straining Action - Ultimate</t>
  </si>
  <si>
    <r>
      <rPr>
        <sz val="11"/>
        <rFont val="Arial"/>
        <family val="2"/>
      </rPr>
      <t>ρ</t>
    </r>
    <r>
      <rPr>
        <vertAlign val="subscript"/>
        <sz val="10"/>
        <rFont val="Arial"/>
        <family val="2"/>
      </rPr>
      <t>max</t>
    </r>
    <r>
      <rPr>
        <sz val="9"/>
        <rFont val="Arial"/>
        <family val="2"/>
      </rPr>
      <t xml:space="preserve"> = (0.85*</t>
    </r>
    <r>
      <rPr>
        <sz val="10"/>
        <rFont val="Arial"/>
        <family val="2"/>
      </rPr>
      <t>β</t>
    </r>
    <r>
      <rPr>
        <vertAlign val="subscript"/>
        <sz val="10"/>
        <rFont val="Arial"/>
        <family val="2"/>
      </rPr>
      <t>1</t>
    </r>
    <r>
      <rPr>
        <sz val="9"/>
        <rFont val="Arial"/>
        <family val="2"/>
      </rPr>
      <t>*f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') /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>*(0.003 / (0.003+0.005)) =</t>
    </r>
  </si>
  <si>
    <r>
      <rPr>
        <sz val="11"/>
        <rFont val="Arial"/>
        <family val="2"/>
      </rPr>
      <t>ω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= (</t>
    </r>
    <r>
      <rPr>
        <sz val="11"/>
        <rFont val="Arial"/>
        <family val="2"/>
      </rPr>
      <t>ρ</t>
    </r>
    <r>
      <rPr>
        <vertAlign val="subscript"/>
        <sz val="10"/>
        <rFont val="Arial"/>
        <family val="2"/>
      </rPr>
      <t>max</t>
    </r>
    <r>
      <rPr>
        <sz val="9"/>
        <rFont val="Arial"/>
        <family val="2"/>
      </rPr>
      <t>*f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>) / (f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 xml:space="preserve">') = 0.31875 </t>
    </r>
    <r>
      <rPr>
        <sz val="10"/>
        <rFont val="Arial"/>
        <family val="2"/>
      </rPr>
      <t>β</t>
    </r>
    <r>
      <rPr>
        <vertAlign val="subscript"/>
        <sz val="10"/>
        <rFont val="Arial"/>
        <family val="2"/>
      </rPr>
      <t>1</t>
    </r>
    <r>
      <rPr>
        <sz val="9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</si>
  <si>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nt</t>
    </r>
    <r>
      <rPr>
        <sz val="9"/>
        <rFont val="Arial"/>
        <family val="2"/>
      </rPr>
      <t xml:space="preserve"> = </t>
    </r>
    <r>
      <rPr>
        <sz val="11"/>
        <rFont val="Arial"/>
        <family val="2"/>
      </rPr>
      <t>ω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>*(1 - 0.59*</t>
    </r>
    <r>
      <rPr>
        <sz val="11"/>
        <rFont val="Arial"/>
        <family val="2"/>
      </rPr>
      <t>ω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>)*f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 =</t>
    </r>
  </si>
  <si>
    <r>
      <t>R</t>
    </r>
    <r>
      <rPr>
        <vertAlign val="subscript"/>
        <sz val="10"/>
        <rFont val="Arial"/>
        <family val="2"/>
      </rPr>
      <t>n</t>
    </r>
    <r>
      <rPr>
        <sz val="9"/>
        <rFont val="Arial"/>
        <family val="2"/>
      </rPr>
      <t xml:space="preserve"> = M</t>
    </r>
    <r>
      <rPr>
        <vertAlign val="subscript"/>
        <sz val="10"/>
        <rFont val="Arial"/>
        <family val="2"/>
      </rPr>
      <t>u</t>
    </r>
    <r>
      <rPr>
        <sz val="9"/>
        <rFont val="Arial"/>
        <family val="2"/>
      </rPr>
      <t>*10</t>
    </r>
    <r>
      <rPr>
        <vertAlign val="superscript"/>
        <sz val="9"/>
        <rFont val="Arial"/>
        <family val="2"/>
      </rPr>
      <t>6</t>
    </r>
    <r>
      <rPr>
        <vertAlign val="superscript"/>
        <sz val="10"/>
        <rFont val="Arial"/>
        <family val="2"/>
      </rPr>
      <t xml:space="preserve"> </t>
    </r>
    <r>
      <rPr>
        <sz val="9"/>
        <rFont val="Arial"/>
        <family val="2"/>
      </rPr>
      <t>/ (</t>
    </r>
    <r>
      <rPr>
        <sz val="11"/>
        <rFont val="Symbol"/>
        <family val="1"/>
        <charset val="2"/>
      </rPr>
      <t>f</t>
    </r>
    <r>
      <rPr>
        <sz val="9"/>
        <rFont val="Arial"/>
        <family val="2"/>
      </rPr>
      <t>*b*d</t>
    </r>
    <r>
      <rPr>
        <vertAlign val="subscript"/>
        <sz val="10"/>
        <rFont val="Arial"/>
        <family val="2"/>
      </rPr>
      <t>t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=</t>
    </r>
  </si>
  <si>
    <r>
      <rPr>
        <sz val="11"/>
        <rFont val="Symbol"/>
        <family val="1"/>
        <charset val="2"/>
      </rPr>
      <t>r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= 0.31875*f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'*</t>
    </r>
    <r>
      <rPr>
        <sz val="11"/>
        <rFont val="Symbol"/>
        <family val="1"/>
        <charset val="2"/>
      </rPr>
      <t>b</t>
    </r>
    <r>
      <rPr>
        <vertAlign val="subscript"/>
        <sz val="10"/>
        <rFont val="Arial"/>
        <family val="2"/>
      </rPr>
      <t>1</t>
    </r>
    <r>
      <rPr>
        <sz val="9"/>
        <rFont val="Arial"/>
        <family val="2"/>
      </rPr>
      <t xml:space="preserve"> /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 xml:space="preserve"> =</t>
    </r>
  </si>
  <si>
    <r>
      <rPr>
        <sz val="11"/>
        <rFont val="Symbol"/>
        <family val="1"/>
        <charset val="2"/>
      </rPr>
      <t>r</t>
    </r>
    <r>
      <rPr>
        <sz val="9"/>
        <rFont val="Arial"/>
        <family val="2"/>
      </rPr>
      <t xml:space="preserve"> = </t>
    </r>
    <r>
      <rPr>
        <sz val="11"/>
        <rFont val="Symbol"/>
        <family val="1"/>
        <charset val="2"/>
      </rPr>
      <t>r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>*d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/ d =</t>
    </r>
  </si>
  <si>
    <r>
      <rPr>
        <sz val="11"/>
        <rFont val="Arial"/>
        <family val="2"/>
      </rPr>
      <t>ω</t>
    </r>
    <r>
      <rPr>
        <sz val="9"/>
        <rFont val="Arial"/>
        <family val="2"/>
      </rPr>
      <t xml:space="preserve"> = </t>
    </r>
    <r>
      <rPr>
        <sz val="11"/>
        <rFont val="Arial"/>
        <family val="2"/>
      </rPr>
      <t>ρ</t>
    </r>
    <r>
      <rPr>
        <sz val="9"/>
        <rFont val="Arial"/>
        <family val="2"/>
      </rPr>
      <t>*f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 xml:space="preserve"> / 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 =</t>
    </r>
  </si>
  <si>
    <r>
      <t xml:space="preserve">Moment Resisted by Tension RFT, </t>
    </r>
    <r>
      <rPr>
        <b/>
        <sz val="9"/>
        <rFont val="Arial"/>
        <family val="2"/>
      </rPr>
      <t>M</t>
    </r>
    <r>
      <rPr>
        <vertAlign val="subscript"/>
        <sz val="10"/>
        <rFont val="Arial"/>
        <family val="2"/>
      </rPr>
      <t xml:space="preserve">nt </t>
    </r>
    <r>
      <rPr>
        <sz val="9"/>
        <rFont val="Arial"/>
        <family val="2"/>
      </rPr>
      <t xml:space="preserve">= </t>
    </r>
    <r>
      <rPr>
        <sz val="11"/>
        <rFont val="Arial"/>
        <family val="2"/>
      </rPr>
      <t>ω</t>
    </r>
    <r>
      <rPr>
        <sz val="9"/>
        <rFont val="Arial"/>
        <family val="2"/>
      </rPr>
      <t>*(1 - 0.59*</t>
    </r>
    <r>
      <rPr>
        <sz val="11"/>
        <rFont val="Arial"/>
        <family val="2"/>
      </rPr>
      <t>ω</t>
    </r>
    <r>
      <rPr>
        <sz val="9"/>
        <rFont val="Arial"/>
        <family val="2"/>
      </rPr>
      <t>)*f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>'*b*d</t>
    </r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/ 10</t>
    </r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=</t>
    </r>
  </si>
  <si>
    <r>
      <t>d</t>
    </r>
    <r>
      <rPr>
        <sz val="10"/>
        <rFont val="Arial"/>
        <family val="2"/>
      </rPr>
      <t>'</t>
    </r>
    <r>
      <rPr>
        <sz val="9"/>
        <rFont val="Arial"/>
        <family val="2"/>
      </rPr>
      <t>/c</t>
    </r>
    <r>
      <rPr>
        <vertAlign val="subscript"/>
        <sz val="10"/>
        <rFont val="Arial"/>
        <family val="2"/>
      </rPr>
      <t>limit</t>
    </r>
    <r>
      <rPr>
        <sz val="9"/>
        <rFont val="Arial"/>
        <family val="2"/>
      </rPr>
      <t xml:space="preserve"> = 1 - 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 xml:space="preserve"> / (E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>*0.003) =</t>
    </r>
  </si>
  <si>
    <r>
      <t>c</t>
    </r>
    <r>
      <rPr>
        <vertAlign val="subscript"/>
        <sz val="10"/>
        <rFont val="Arial"/>
        <family val="2"/>
      </rPr>
      <t>limit</t>
    </r>
    <r>
      <rPr>
        <sz val="9"/>
        <rFont val="Arial"/>
        <family val="2"/>
      </rPr>
      <t xml:space="preserve"> = (1 - f</t>
    </r>
    <r>
      <rPr>
        <vertAlign val="subscript"/>
        <sz val="10"/>
        <rFont val="Arial"/>
        <family val="2"/>
      </rPr>
      <t xml:space="preserve">y </t>
    </r>
    <r>
      <rPr>
        <sz val="9"/>
        <rFont val="Arial"/>
        <family val="2"/>
      </rPr>
      <t>/ (E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>*0.003))*d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=</t>
    </r>
  </si>
  <si>
    <r>
      <t>c</t>
    </r>
    <r>
      <rPr>
        <vertAlign val="subscript"/>
        <sz val="10"/>
        <rFont val="Arial"/>
        <family val="2"/>
      </rPr>
      <t>cal</t>
    </r>
    <r>
      <rPr>
        <sz val="9"/>
        <rFont val="Arial"/>
        <family val="2"/>
      </rPr>
      <t xml:space="preserve"> = 0.375*d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</si>
  <si>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si</t>
    </r>
    <r>
      <rPr>
        <sz val="10"/>
        <rFont val="Arial"/>
        <family val="2"/>
      </rPr>
      <t>'</t>
    </r>
    <r>
      <rPr>
        <sz val="9"/>
        <rFont val="Arial"/>
        <family val="2"/>
      </rPr>
      <t xml:space="preserve"> = MIN (0.003*E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>*(1 - d</t>
    </r>
    <r>
      <rPr>
        <sz val="10"/>
        <rFont val="Arial"/>
        <family val="2"/>
      </rPr>
      <t>'</t>
    </r>
    <r>
      <rPr>
        <sz val="9"/>
        <rFont val="Arial"/>
        <family val="2"/>
      </rPr>
      <t>/c</t>
    </r>
    <r>
      <rPr>
        <vertAlign val="subscript"/>
        <sz val="10"/>
        <rFont val="Arial"/>
        <family val="2"/>
      </rPr>
      <t>cal</t>
    </r>
    <r>
      <rPr>
        <sz val="9"/>
        <rFont val="Arial"/>
        <family val="2"/>
      </rPr>
      <t>) ;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>) =</t>
    </r>
  </si>
  <si>
    <r>
      <t>f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'</t>
    </r>
    <r>
      <rPr>
        <sz val="9"/>
        <rFont val="Arial"/>
        <family val="2"/>
      </rPr>
      <t xml:space="preserve"> = IF (d</t>
    </r>
    <r>
      <rPr>
        <sz val="10"/>
        <rFont val="Arial"/>
        <family val="2"/>
      </rPr>
      <t>'</t>
    </r>
    <r>
      <rPr>
        <sz val="9"/>
        <rFont val="Arial"/>
        <family val="2"/>
      </rPr>
      <t>/c</t>
    </r>
    <r>
      <rPr>
        <vertAlign val="subscript"/>
        <sz val="10"/>
        <rFont val="Arial"/>
        <family val="2"/>
      </rPr>
      <t xml:space="preserve">cal </t>
    </r>
    <r>
      <rPr>
        <sz val="9"/>
        <rFont val="Arial"/>
        <family val="2"/>
      </rPr>
      <t>≤ d'/c</t>
    </r>
    <r>
      <rPr>
        <vertAlign val="subscript"/>
        <sz val="10"/>
        <rFont val="Arial"/>
        <family val="2"/>
      </rPr>
      <t>limit</t>
    </r>
    <r>
      <rPr>
        <sz val="9"/>
        <rFont val="Arial"/>
        <family val="2"/>
      </rPr>
      <t xml:space="preserve"> ; f</t>
    </r>
    <r>
      <rPr>
        <vertAlign val="subscript"/>
        <sz val="10"/>
        <rFont val="Arial"/>
        <family val="2"/>
      </rPr>
      <t>y</t>
    </r>
    <r>
      <rPr>
        <sz val="9"/>
        <rFont val="Arial"/>
        <family val="2"/>
      </rPr>
      <t xml:space="preserve"> ; f</t>
    </r>
    <r>
      <rPr>
        <vertAlign val="subscript"/>
        <sz val="10"/>
        <rFont val="Arial"/>
        <family val="2"/>
      </rPr>
      <t>si</t>
    </r>
    <r>
      <rPr>
        <sz val="10"/>
        <rFont val="Arial"/>
        <family val="2"/>
      </rPr>
      <t>'</t>
    </r>
    <r>
      <rPr>
        <sz val="9"/>
        <rFont val="Arial"/>
        <family val="2"/>
      </rPr>
      <t>) =</t>
    </r>
  </si>
  <si>
    <r>
      <t xml:space="preserve">Required RFT Area for Compression,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'</t>
    </r>
    <r>
      <rPr>
        <sz val="9"/>
        <rFont val="Arial"/>
        <family val="2"/>
      </rPr>
      <t xml:space="preserve"> = </t>
    </r>
    <r>
      <rPr>
        <b/>
        <sz val="9"/>
        <rFont val="Arial"/>
        <family val="2"/>
      </rPr>
      <t>M</t>
    </r>
    <r>
      <rPr>
        <sz val="10"/>
        <rFont val="Arial"/>
        <family val="2"/>
      </rPr>
      <t>'</t>
    </r>
    <r>
      <rPr>
        <vertAlign val="subscript"/>
        <sz val="10"/>
        <rFont val="Arial"/>
        <family val="2"/>
      </rPr>
      <t>n</t>
    </r>
    <r>
      <rPr>
        <sz val="9"/>
        <rFont val="Arial"/>
        <family val="2"/>
      </rPr>
      <t>*10</t>
    </r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/ (f</t>
    </r>
    <r>
      <rPr>
        <sz val="10"/>
        <rFont val="Arial"/>
        <family val="2"/>
      </rPr>
      <t>'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>*(d - d</t>
    </r>
    <r>
      <rPr>
        <sz val="10"/>
        <rFont val="Arial"/>
        <family val="2"/>
      </rPr>
      <t>'</t>
    </r>
    <r>
      <rPr>
        <sz val="9"/>
        <rFont val="Arial"/>
        <family val="2"/>
      </rPr>
      <t>)) =</t>
    </r>
  </si>
  <si>
    <r>
      <t xml:space="preserve">Required Reinforcement Area for Compression, </t>
    </r>
    <r>
      <rPr>
        <b/>
        <sz val="9"/>
        <rFont val="Arial"/>
        <family val="2"/>
      </rPr>
      <t>A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' </t>
    </r>
    <r>
      <rPr>
        <sz val="9"/>
        <rFont val="Arial"/>
        <family val="2"/>
      </rPr>
      <t>= A</t>
    </r>
    <r>
      <rPr>
        <vertAlign val="subscript"/>
        <sz val="10"/>
        <rFont val="Arial"/>
        <family val="2"/>
      </rPr>
      <t>s</t>
    </r>
    <r>
      <rPr>
        <sz val="9"/>
        <rFont val="Arial"/>
        <family val="2"/>
      </rPr>
      <t>'</t>
    </r>
    <r>
      <rPr>
        <vertAlign val="subscript"/>
        <sz val="10"/>
        <rFont val="Arial"/>
        <family val="2"/>
      </rPr>
      <t>_Prov</t>
    </r>
    <r>
      <rPr>
        <sz val="9"/>
        <rFont val="Arial"/>
        <family val="2"/>
      </rPr>
      <t xml:space="preserve"> =</t>
    </r>
  </si>
  <si>
    <t>Summary of Beam Design</t>
  </si>
  <si>
    <t>Design of Rectangular Beams with Compression Reinforcement ACI 318M-14 v1.0</t>
  </si>
  <si>
    <t>Design of Rectangular Beams with Compression Reinforcement ACI 318M-14</t>
  </si>
  <si>
    <r>
      <t>Concrete Cover to C.G. of Extreme Layer of Reinforcement, c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 xml:space="preserve"> =</t>
    </r>
  </si>
  <si>
    <r>
      <t>Effective Depth of Beam to C.G. of Tension RFT, d = d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- s =</t>
    </r>
  </si>
  <si>
    <r>
      <t>Effective Depth of Beam to Extreme Layer of RFT, d</t>
    </r>
    <r>
      <rPr>
        <vertAlign val="subscript"/>
        <sz val="10"/>
        <rFont val="Arial"/>
        <family val="2"/>
      </rPr>
      <t>t</t>
    </r>
    <r>
      <rPr>
        <sz val="9"/>
        <rFont val="Arial"/>
        <family val="2"/>
      </rPr>
      <t xml:space="preserve"> = h - c</t>
    </r>
    <r>
      <rPr>
        <vertAlign val="subscript"/>
        <sz val="10"/>
        <rFont val="Arial"/>
        <family val="2"/>
      </rPr>
      <t>c</t>
    </r>
    <r>
      <rPr>
        <sz val="9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</si>
</sst>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0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  <charset val="178"/>
    </font>
    <font>
      <vertAlign val="subscript"/>
      <sz val="15"/>
      <name val="Arial"/>
      <family val="2"/>
    </font>
    <font>
      <sz val="9"/>
      <color indexed="12"/>
      <name val="Arial"/>
      <family val="2"/>
    </font>
    <font>
      <sz val="10"/>
      <color indexed="8"/>
      <name val="Calibri"/>
      <family val="2"/>
    </font>
    <font>
      <b/>
      <sz val="13"/>
      <color indexed="63"/>
      <name val="Calibri"/>
      <family val="2"/>
    </font>
    <font>
      <sz val="9"/>
      <name val="Arial"/>
      <family val="1"/>
      <charset val="2"/>
    </font>
    <font>
      <sz val="8"/>
      <color indexed="12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rgb="FF0000FF"/>
      <name val="Arial"/>
      <family val="2"/>
    </font>
    <font>
      <b/>
      <sz val="10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10"/>
      <color theme="1"/>
      <name val="Calibri"/>
      <family val="2"/>
    </font>
    <font>
      <sz val="11"/>
      <name val="Symbol"/>
      <family val="1"/>
      <charset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9"/>
      <color rgb="FF00660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.5"/>
      <color theme="1" tint="0.249977111117893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9"/>
      <color theme="0"/>
      <name val="Arial"/>
      <family val="2"/>
    </font>
    <font>
      <b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 vertical="top" wrapText="1" readingOrder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 readingOrder="1"/>
    </xf>
    <xf numFmtId="0" fontId="1" fillId="2" borderId="0" xfId="0" applyFont="1" applyFill="1" applyBorder="1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top" wrapText="1" readingOrder="1"/>
    </xf>
    <xf numFmtId="0" fontId="5" fillId="2" borderId="0" xfId="0" applyFont="1" applyFill="1" applyBorder="1" applyProtection="1"/>
    <xf numFmtId="0" fontId="21" fillId="2" borderId="12" xfId="0" applyFont="1" applyFill="1" applyBorder="1" applyAlignment="1" applyProtection="1"/>
    <xf numFmtId="0" fontId="21" fillId="2" borderId="13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 wrapText="1"/>
    </xf>
    <xf numFmtId="0" fontId="20" fillId="2" borderId="7" xfId="0" applyFont="1" applyFill="1" applyBorder="1" applyAlignment="1" applyProtection="1">
      <alignment vertical="center" wrapText="1"/>
    </xf>
    <xf numFmtId="0" fontId="1" fillId="2" borderId="10" xfId="0" applyFont="1" applyFill="1" applyBorder="1" applyProtection="1"/>
    <xf numFmtId="0" fontId="8" fillId="2" borderId="0" xfId="0" applyFont="1" applyFill="1" applyBorder="1" applyProtection="1"/>
    <xf numFmtId="0" fontId="1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20" fillId="2" borderId="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" fontId="15" fillId="2" borderId="0" xfId="0" applyNumberFormat="1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2" fontId="30" fillId="2" borderId="0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/>
    </xf>
    <xf numFmtId="2" fontId="30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/>
    <xf numFmtId="0" fontId="21" fillId="2" borderId="7" xfId="0" applyFont="1" applyFill="1" applyBorder="1" applyAlignment="1" applyProtection="1"/>
    <xf numFmtId="0" fontId="34" fillId="2" borderId="12" xfId="0" applyFont="1" applyFill="1" applyBorder="1" applyAlignment="1" applyProtection="1"/>
    <xf numFmtId="0" fontId="1" fillId="2" borderId="14" xfId="0" applyFont="1" applyFill="1" applyBorder="1" applyProtection="1"/>
    <xf numFmtId="0" fontId="0" fillId="2" borderId="8" xfId="0" applyFill="1" applyBorder="1" applyProtection="1"/>
    <xf numFmtId="0" fontId="20" fillId="2" borderId="8" xfId="0" applyFont="1" applyFill="1" applyBorder="1" applyAlignment="1" applyProtection="1">
      <alignment vertical="center"/>
    </xf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25" fillId="2" borderId="0" xfId="0" applyFont="1" applyFill="1" applyBorder="1" applyAlignment="1" applyProtection="1">
      <alignment vertical="center" wrapText="1"/>
    </xf>
    <xf numFmtId="166" fontId="3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14" fontId="0" fillId="2" borderId="0" xfId="0" applyNumberFormat="1" applyFill="1" applyProtection="1"/>
    <xf numFmtId="0" fontId="32" fillId="2" borderId="6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/>
    </xf>
    <xf numFmtId="2" fontId="32" fillId="2" borderId="6" xfId="0" applyNumberFormat="1" applyFont="1" applyFill="1" applyBorder="1" applyAlignment="1" applyProtection="1">
      <alignment horizontal="center"/>
    </xf>
    <xf numFmtId="1" fontId="32" fillId="2" borderId="6" xfId="0" applyNumberFormat="1" applyFont="1" applyFill="1" applyBorder="1" applyAlignment="1" applyProtection="1">
      <alignment horizontal="right"/>
    </xf>
    <xf numFmtId="0" fontId="32" fillId="2" borderId="0" xfId="0" applyFont="1" applyFill="1" applyBorder="1" applyAlignment="1" applyProtection="1">
      <alignment horizontal="center"/>
    </xf>
    <xf numFmtId="2" fontId="32" fillId="2" borderId="0" xfId="0" applyNumberFormat="1" applyFont="1" applyFill="1" applyBorder="1" applyAlignment="1" applyProtection="1">
      <alignment horizontal="center"/>
    </xf>
    <xf numFmtId="1" fontId="3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vertical="center"/>
    </xf>
    <xf numFmtId="2" fontId="30" fillId="2" borderId="6" xfId="0" applyNumberFormat="1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" fontId="26" fillId="2" borderId="0" xfId="0" applyNumberFormat="1" applyFont="1" applyFill="1" applyBorder="1" applyAlignment="1" applyProtection="1">
      <alignment horizontal="left" vertical="center"/>
    </xf>
    <xf numFmtId="0" fontId="34" fillId="2" borderId="12" xfId="0" applyFont="1" applyFill="1" applyBorder="1" applyAlignment="1" applyProtection="1">
      <alignment horizontal="left"/>
    </xf>
    <xf numFmtId="0" fontId="25" fillId="2" borderId="1" xfId="0" applyFont="1" applyFill="1" applyBorder="1" applyAlignment="1" applyProtection="1">
      <alignment horizontal="left" vertical="center" wrapText="1"/>
    </xf>
    <xf numFmtId="2" fontId="15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horizontal="left" vertical="center"/>
      <protection locked="0"/>
    </xf>
    <xf numFmtId="2" fontId="30" fillId="2" borderId="0" xfId="0" applyNumberFormat="1" applyFont="1" applyFill="1" applyBorder="1" applyAlignment="1" applyProtection="1">
      <alignment horizontal="left" vertical="center"/>
    </xf>
    <xf numFmtId="2" fontId="37" fillId="2" borderId="0" xfId="0" applyNumberFormat="1" applyFont="1" applyFill="1" applyBorder="1" applyAlignment="1" applyProtection="1">
      <alignment horizontal="left" vertical="center"/>
    </xf>
    <xf numFmtId="2" fontId="3" fillId="2" borderId="12" xfId="0" applyNumberFormat="1" applyFont="1" applyFill="1" applyBorder="1" applyAlignment="1" applyProtection="1">
      <alignment horizontal="left"/>
    </xf>
    <xf numFmtId="2" fontId="15" fillId="2" borderId="0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 vertical="center"/>
    </xf>
    <xf numFmtId="164" fontId="3" fillId="2" borderId="12" xfId="0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left" vertical="center"/>
    </xf>
    <xf numFmtId="166" fontId="3" fillId="2" borderId="0" xfId="0" applyNumberFormat="1" applyFont="1" applyFill="1" applyBorder="1" applyAlignment="1" applyProtection="1">
      <alignment horizontal="left" vertical="center"/>
    </xf>
    <xf numFmtId="166" fontId="3" fillId="2" borderId="12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  <protection locked="0"/>
    </xf>
    <xf numFmtId="2" fontId="12" fillId="2" borderId="0" xfId="0" applyNumberFormat="1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19" fillId="2" borderId="6" xfId="0" applyFont="1" applyFill="1" applyBorder="1" applyAlignment="1" applyProtection="1">
      <alignment horizontal="left" vertical="center"/>
      <protection locked="0"/>
    </xf>
    <xf numFmtId="2" fontId="3" fillId="2" borderId="8" xfId="0" applyNumberFormat="1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center" vertical="center"/>
    </xf>
    <xf numFmtId="40" fontId="7" fillId="2" borderId="0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left" vertical="center"/>
    </xf>
    <xf numFmtId="14" fontId="25" fillId="2" borderId="1" xfId="0" quotePrefix="1" applyNumberFormat="1" applyFont="1" applyFill="1" applyBorder="1" applyAlignment="1" applyProtection="1">
      <alignment horizontal="left" vertical="center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167" fontId="19" fillId="2" borderId="6" xfId="0" applyNumberFormat="1" applyFont="1" applyFill="1" applyBorder="1" applyAlignment="1" applyProtection="1">
      <alignment horizontal="center" vertical="center"/>
      <protection locked="0"/>
    </xf>
    <xf numFmtId="14" fontId="19" fillId="2" borderId="6" xfId="0" applyNumberFormat="1" applyFont="1" applyFill="1" applyBorder="1" applyAlignment="1" applyProtection="1">
      <alignment horizontal="center" vertical="center"/>
      <protection locked="0"/>
    </xf>
    <xf numFmtId="166" fontId="3" fillId="2" borderId="8" xfId="0" applyNumberFormat="1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2" fontId="30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0066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66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0066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0000FF"/>
      <color rgb="FF006600"/>
      <color rgb="FFCC6600"/>
      <color rgb="FF008000"/>
      <color rgb="FFFF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63500</xdr:rowOff>
    </xdr:from>
    <xdr:to>
      <xdr:col>4</xdr:col>
      <xdr:colOff>104775</xdr:colOff>
      <xdr:row>3</xdr:row>
      <xdr:rowOff>171450</xdr:rowOff>
    </xdr:to>
    <xdr:pic>
      <xdr:nvPicPr>
        <xdr:cNvPr id="116648" name="Picture 1">
          <a:extLst>
            <a:ext uri="{FF2B5EF4-FFF2-40B4-BE49-F238E27FC236}">
              <a16:creationId xmlns:a16="http://schemas.microsoft.com/office/drawing/2014/main" id="{246159D0-8317-F959-3745-B686710F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6" t="6760" r="8919" b="7915"/>
        <a:stretch>
          <a:fillRect/>
        </a:stretch>
      </xdr:blipFill>
      <xdr:spPr bwMode="auto">
        <a:xfrm>
          <a:off x="304800" y="241300"/>
          <a:ext cx="5588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19049</xdr:colOff>
      <xdr:row>25</xdr:row>
      <xdr:rowOff>25400</xdr:rowOff>
    </xdr:from>
    <xdr:to>
      <xdr:col>61</xdr:col>
      <xdr:colOff>193674</xdr:colOff>
      <xdr:row>34</xdr:row>
      <xdr:rowOff>38100</xdr:rowOff>
    </xdr:to>
    <xdr:pic>
      <xdr:nvPicPr>
        <xdr:cNvPr id="116649" name="Picture 2">
          <a:extLst>
            <a:ext uri="{FF2B5EF4-FFF2-40B4-BE49-F238E27FC236}">
              <a16:creationId xmlns:a16="http://schemas.microsoft.com/office/drawing/2014/main" id="{0F8BE726-B7C0-2972-8353-5D4F04FA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49" y="4759325"/>
          <a:ext cx="3527425" cy="164147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62</xdr:col>
      <xdr:colOff>73025</xdr:colOff>
      <xdr:row>38</xdr:row>
      <xdr:rowOff>85725</xdr:rowOff>
    </xdr:from>
    <xdr:to>
      <xdr:col>79</xdr:col>
      <xdr:colOff>0</xdr:colOff>
      <xdr:row>45</xdr:row>
      <xdr:rowOff>6350</xdr:rowOff>
    </xdr:to>
    <xdr:pic>
      <xdr:nvPicPr>
        <xdr:cNvPr id="116650" name="Picture 4">
          <a:extLst>
            <a:ext uri="{FF2B5EF4-FFF2-40B4-BE49-F238E27FC236}">
              <a16:creationId xmlns:a16="http://schemas.microsoft.com/office/drawing/2014/main" id="{EBB1F718-D08F-C650-783A-963B1DD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875" y="7172325"/>
          <a:ext cx="3489325" cy="1187450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19050</xdr:colOff>
      <xdr:row>45</xdr:row>
      <xdr:rowOff>95250</xdr:rowOff>
    </xdr:from>
    <xdr:to>
      <xdr:col>79</xdr:col>
      <xdr:colOff>12699</xdr:colOff>
      <xdr:row>55</xdr:row>
      <xdr:rowOff>174624</xdr:rowOff>
    </xdr:to>
    <xdr:pic>
      <xdr:nvPicPr>
        <xdr:cNvPr id="116653" name="Picture 11">
          <a:extLst>
            <a:ext uri="{FF2B5EF4-FFF2-40B4-BE49-F238E27FC236}">
              <a16:creationId xmlns:a16="http://schemas.microsoft.com/office/drawing/2014/main" id="{81D6E41C-76DF-6095-17E0-E2FAAA75CA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4" b="3865"/>
        <a:stretch/>
      </xdr:blipFill>
      <xdr:spPr bwMode="auto">
        <a:xfrm>
          <a:off x="8591550" y="8448675"/>
          <a:ext cx="7118349" cy="1889124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62</xdr:col>
      <xdr:colOff>73025</xdr:colOff>
      <xdr:row>25</xdr:row>
      <xdr:rowOff>28574</xdr:rowOff>
    </xdr:from>
    <xdr:to>
      <xdr:col>79</xdr:col>
      <xdr:colOff>1</xdr:colOff>
      <xdr:row>38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B7D78DB-8756-5BA5-ED5F-A353C2EA43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47589"/>
        <a:stretch/>
      </xdr:blipFill>
      <xdr:spPr>
        <a:xfrm>
          <a:off x="12207875" y="4762499"/>
          <a:ext cx="3489326" cy="2324101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62</xdr:col>
      <xdr:colOff>76200</xdr:colOff>
      <xdr:row>13</xdr:row>
      <xdr:rowOff>114300</xdr:rowOff>
    </xdr:from>
    <xdr:to>
      <xdr:col>79</xdr:col>
      <xdr:colOff>0</xdr:colOff>
      <xdr:row>24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9205F44-EB22-4C62-B82B-388BDBDE5D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53728" b="530"/>
        <a:stretch/>
      </xdr:blipFill>
      <xdr:spPr>
        <a:xfrm>
          <a:off x="12211050" y="2676525"/>
          <a:ext cx="3486150" cy="1990725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9</xdr:row>
      <xdr:rowOff>116635</xdr:rowOff>
    </xdr:from>
    <xdr:to>
      <xdr:col>37</xdr:col>
      <xdr:colOff>101600</xdr:colOff>
      <xdr:row>27</xdr:row>
      <xdr:rowOff>66693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C9B7F2-D4AF-509C-8104-2CE1C1A66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2975" y="1954960"/>
          <a:ext cx="6207125" cy="3207608"/>
        </a:xfrm>
        <a:prstGeom prst="rect">
          <a:avLst/>
        </a:prstGeom>
      </xdr:spPr>
    </xdr:pic>
    <xdr:clientData/>
  </xdr:twoCellAnchor>
  <xdr:twoCellAnchor editAs="oneCell">
    <xdr:from>
      <xdr:col>45</xdr:col>
      <xdr:colOff>19051</xdr:colOff>
      <xdr:row>13</xdr:row>
      <xdr:rowOff>111127</xdr:rowOff>
    </xdr:from>
    <xdr:to>
      <xdr:col>61</xdr:col>
      <xdr:colOff>187325</xdr:colOff>
      <xdr:row>24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7A52CF-C6BA-7C80-DEB3-6498AE264B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3717"/>
        <a:stretch/>
      </xdr:blipFill>
      <xdr:spPr>
        <a:xfrm>
          <a:off x="8591551" y="2673352"/>
          <a:ext cx="3521074" cy="2003423"/>
        </a:xfrm>
        <a:prstGeom prst="rect">
          <a:avLst/>
        </a:prstGeom>
        <a:noFill/>
        <a:ln w="9525">
          <a:solidFill>
            <a:schemeClr val="bg1">
              <a:lumMod val="75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45</xdr:col>
      <xdr:colOff>19051</xdr:colOff>
      <xdr:row>34</xdr:row>
      <xdr:rowOff>130177</xdr:rowOff>
    </xdr:from>
    <xdr:to>
      <xdr:col>61</xdr:col>
      <xdr:colOff>190501</xdr:colOff>
      <xdr:row>45</xdr:row>
      <xdr:rowOff>15876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BF0AF5-05DD-90C5-1E75-4CB47B6168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b="39855"/>
        <a:stretch/>
      </xdr:blipFill>
      <xdr:spPr>
        <a:xfrm>
          <a:off x="8591551" y="6492877"/>
          <a:ext cx="3524250" cy="1876424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45</xdr:col>
      <xdr:colOff>15876</xdr:colOff>
      <xdr:row>56</xdr:row>
      <xdr:rowOff>95250</xdr:rowOff>
    </xdr:from>
    <xdr:to>
      <xdr:col>61</xdr:col>
      <xdr:colOff>187476</xdr:colOff>
      <xdr:row>79</xdr:row>
      <xdr:rowOff>95250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702D23C-FF14-E552-B2D7-D16B7D274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r="1238"/>
        <a:stretch/>
      </xdr:blipFill>
      <xdr:spPr>
        <a:xfrm>
          <a:off x="8588376" y="10439400"/>
          <a:ext cx="3524400" cy="4162425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62</xdr:col>
      <xdr:colOff>85726</xdr:colOff>
      <xdr:row>56</xdr:row>
      <xdr:rowOff>95251</xdr:rowOff>
    </xdr:from>
    <xdr:to>
      <xdr:col>79</xdr:col>
      <xdr:colOff>9525</xdr:colOff>
      <xdr:row>79</xdr:row>
      <xdr:rowOff>95250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8C35869-ED0A-32A5-CB19-727FB50C2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220576" y="10439401"/>
          <a:ext cx="3482974" cy="4162424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  <xdr:twoCellAnchor editAs="oneCell">
    <xdr:from>
      <xdr:col>45</xdr:col>
      <xdr:colOff>22224</xdr:colOff>
      <xdr:row>80</xdr:row>
      <xdr:rowOff>19050</xdr:rowOff>
    </xdr:from>
    <xdr:to>
      <xdr:col>79</xdr:col>
      <xdr:colOff>31749</xdr:colOff>
      <xdr:row>91</xdr:row>
      <xdr:rowOff>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41C17BF-D7A2-B2B2-5275-2242CF9B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94724" y="14706600"/>
          <a:ext cx="7131050" cy="1971676"/>
        </a:xfrm>
        <a:prstGeom prst="rect">
          <a:avLst/>
        </a:prstGeom>
        <a:noFill/>
        <a:ln w="9525">
          <a:solidFill>
            <a:srgbClr val="BFBFB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EAUA1000.wsatkins.com\AEAUAHome$\6796%20-%20New%20Doha%20International%20-%20Bridges\Drawings\Development\Civil\Design\Calcs\Reference%20Files\RR3%20Final\pro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EAUA1000.wsatkins.com\AEAUAHome$\Engineering\Bridge%20Dept\Bridge%20Design%20Aids\Post-tensioned%20Design%20Aids\Int_STR_CH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mediate-int"/>
      <sheetName val="top-int"/>
      <sheetName val="bot-int"/>
      <sheetName val="Intermediate-ext"/>
      <sheetName val="top-ext"/>
      <sheetName val="bot-ext"/>
      <sheetName val="Sheet6"/>
      <sheetName val="Sheet1"/>
      <sheetName val="Sheet2"/>
      <sheetName val="Sheet5"/>
      <sheetName val="LANDSCAPE"/>
      <sheetName val="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</v>
          </cell>
        </row>
        <row r="40">
          <cell r="A40">
            <v>619173.64224000019</v>
          </cell>
          <cell r="B40">
            <v>42998.169600000008</v>
          </cell>
          <cell r="C40">
            <v>2985.9840000000004</v>
          </cell>
          <cell r="D40">
            <v>207.36</v>
          </cell>
          <cell r="E40">
            <v>14.4</v>
          </cell>
          <cell r="F40">
            <v>1</v>
          </cell>
        </row>
        <row r="41">
          <cell r="A41">
            <v>214990.84800000006</v>
          </cell>
          <cell r="B41">
            <v>11943.936000000002</v>
          </cell>
          <cell r="C41">
            <v>622.08000000000004</v>
          </cell>
          <cell r="D41">
            <v>28.8</v>
          </cell>
          <cell r="E41">
            <v>1</v>
          </cell>
          <cell r="F41">
            <v>0</v>
          </cell>
        </row>
        <row r="42">
          <cell r="A42">
            <v>320060.15999999997</v>
          </cell>
          <cell r="B42">
            <v>7620.48</v>
          </cell>
          <cell r="C42">
            <v>3810.24</v>
          </cell>
          <cell r="D42">
            <v>2</v>
          </cell>
          <cell r="E42">
            <v>0</v>
          </cell>
          <cell r="F42">
            <v>0</v>
          </cell>
        </row>
        <row r="43">
          <cell r="A43">
            <v>60466176</v>
          </cell>
          <cell r="B43">
            <v>1679616</v>
          </cell>
          <cell r="C43">
            <v>46656</v>
          </cell>
          <cell r="D43">
            <v>1296</v>
          </cell>
          <cell r="E43">
            <v>36</v>
          </cell>
          <cell r="F43">
            <v>1</v>
          </cell>
        </row>
        <row r="44">
          <cell r="A44">
            <v>8398080</v>
          </cell>
          <cell r="B44">
            <v>186624</v>
          </cell>
          <cell r="C44">
            <v>3888</v>
          </cell>
          <cell r="D44">
            <v>72</v>
          </cell>
          <cell r="E44">
            <v>1</v>
          </cell>
          <cell r="F44">
            <v>0</v>
          </cell>
        </row>
        <row r="48">
          <cell r="A48">
            <v>1.050886447981032E-7</v>
          </cell>
          <cell r="B48">
            <v>4.1772089688082533E-8</v>
          </cell>
          <cell r="C48">
            <v>3.6073383368916833E-6</v>
          </cell>
          <cell r="D48">
            <v>7.6473165253567825E-8</v>
          </cell>
          <cell r="E48">
            <v>-1.4686073448618566E-7</v>
          </cell>
          <cell r="F48">
            <v>1.0781300131026149E-6</v>
          </cell>
        </row>
        <row r="49">
          <cell r="A49">
            <v>-6.8718467658667571E-6</v>
          </cell>
          <cell r="B49">
            <v>-7.6517420557534154E-7</v>
          </cell>
          <cell r="C49">
            <v>-2.1477615916739971E-4</v>
          </cell>
          <cell r="D49">
            <v>-7.7084950575596399E-6</v>
          </cell>
          <cell r="E49">
            <v>7.6370209714420934E-6</v>
          </cell>
          <cell r="F49">
            <v>-4.9138087244230872E-5</v>
          </cell>
        </row>
        <row r="50">
          <cell r="A50">
            <v>8.1214501499289165E-7</v>
          </cell>
          <cell r="B50">
            <v>5.7354873940175893E-7</v>
          </cell>
          <cell r="C50">
            <v>4.3222633001316559E-5</v>
          </cell>
          <cell r="D50">
            <v>2.7354145318540216E-4</v>
          </cell>
          <cell r="E50">
            <v>-1.3856937543946495E-6</v>
          </cell>
          <cell r="F50">
            <v>-1.596759690494498E-6</v>
          </cell>
        </row>
        <row r="51">
          <cell r="A51">
            <v>7.8188074760808524E-3</v>
          </cell>
          <cell r="B51">
            <v>-4.8619726639087127E-3</v>
          </cell>
          <cell r="C51">
            <v>0.15872176748268182</v>
          </cell>
          <cell r="D51">
            <v>-3.996083837838919E-3</v>
          </cell>
          <cell r="E51">
            <v>-2.9568348121721375E-3</v>
          </cell>
          <cell r="F51">
            <v>1.773669211580059E-2</v>
          </cell>
        </row>
        <row r="52">
          <cell r="A52">
            <v>-0.16620307336905077</v>
          </cell>
          <cell r="B52">
            <v>0.13982659427623367</v>
          </cell>
          <cell r="C52">
            <v>-1.8083468676887131</v>
          </cell>
          <cell r="D52">
            <v>2.0551288308885876E-2</v>
          </cell>
          <cell r="E52">
            <v>2.6376479092817085E-2</v>
          </cell>
          <cell r="F52">
            <v>-0.15470933723046654</v>
          </cell>
        </row>
        <row r="53">
          <cell r="A53">
            <v>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7">
          <cell r="A57">
            <v>0</v>
          </cell>
        </row>
        <row r="58">
          <cell r="A58">
            <v>-0.5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0.5</v>
          </cell>
        </row>
        <row r="62">
          <cell r="A62">
            <v>0</v>
          </cell>
        </row>
      </sheetData>
      <sheetData sheetId="8" refreshError="1"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</row>
        <row r="40">
          <cell r="A40">
            <v>75084686.279296875</v>
          </cell>
          <cell r="B40">
            <v>10011291.50390625</v>
          </cell>
          <cell r="C40">
            <v>1334838.8671875</v>
          </cell>
          <cell r="D40">
            <v>177978.515625</v>
          </cell>
          <cell r="E40">
            <v>23730.46875</v>
          </cell>
          <cell r="F40">
            <v>3164.0625</v>
          </cell>
          <cell r="G40">
            <v>421.875</v>
          </cell>
          <cell r="H40">
            <v>56.25</v>
          </cell>
          <cell r="I40">
            <v>7.5</v>
          </cell>
          <cell r="J40">
            <v>1</v>
          </cell>
        </row>
        <row r="41">
          <cell r="A41">
            <v>2.6822090148925781E-7</v>
          </cell>
          <cell r="B41">
            <v>9966796.875</v>
          </cell>
          <cell r="C41">
            <v>996679.6875</v>
          </cell>
          <cell r="D41">
            <v>94921.875</v>
          </cell>
          <cell r="E41">
            <v>8437.5</v>
          </cell>
          <cell r="F41">
            <v>675</v>
          </cell>
          <cell r="G41">
            <v>45</v>
          </cell>
          <cell r="H41">
            <v>2</v>
          </cell>
          <cell r="I41">
            <v>0</v>
          </cell>
          <cell r="J41">
            <v>0</v>
          </cell>
        </row>
        <row r="42">
          <cell r="A42">
            <v>38443359375</v>
          </cell>
          <cell r="B42">
            <v>2562890625</v>
          </cell>
          <cell r="C42">
            <v>170859375</v>
          </cell>
          <cell r="D42">
            <v>11390625</v>
          </cell>
          <cell r="E42">
            <v>759375</v>
          </cell>
          <cell r="F42">
            <v>50625</v>
          </cell>
          <cell r="G42">
            <v>3375</v>
          </cell>
          <cell r="H42">
            <v>225</v>
          </cell>
          <cell r="I42">
            <v>15</v>
          </cell>
          <cell r="J42">
            <v>1</v>
          </cell>
        </row>
        <row r="43">
          <cell r="A43">
            <v>23066015625</v>
          </cell>
          <cell r="B43">
            <v>1366875000</v>
          </cell>
          <cell r="C43">
            <v>79734375</v>
          </cell>
          <cell r="D43">
            <v>4556250</v>
          </cell>
          <cell r="E43">
            <v>253125</v>
          </cell>
          <cell r="F43">
            <v>13500</v>
          </cell>
          <cell r="G43">
            <v>675</v>
          </cell>
          <cell r="H43">
            <v>30</v>
          </cell>
          <cell r="I43">
            <v>1</v>
          </cell>
          <cell r="J43">
            <v>0</v>
          </cell>
        </row>
        <row r="44">
          <cell r="A44">
            <v>1477891880035.4004</v>
          </cell>
          <cell r="B44">
            <v>65684083557.128906</v>
          </cell>
          <cell r="C44">
            <v>2919292602.5390625</v>
          </cell>
          <cell r="D44">
            <v>129746337.890625</v>
          </cell>
          <cell r="E44">
            <v>5766503.90625</v>
          </cell>
          <cell r="F44">
            <v>256289.0625</v>
          </cell>
          <cell r="G44">
            <v>11390.625</v>
          </cell>
          <cell r="H44">
            <v>506.25</v>
          </cell>
          <cell r="I44">
            <v>22.5</v>
          </cell>
          <cell r="J44">
            <v>1</v>
          </cell>
        </row>
        <row r="45">
          <cell r="A45">
            <v>210189067382.8125</v>
          </cell>
          <cell r="B45">
            <v>7265794921.875</v>
          </cell>
          <cell r="C45">
            <v>242193164.0625</v>
          </cell>
          <cell r="D45">
            <v>7688671.875</v>
          </cell>
          <cell r="E45">
            <v>227812.5</v>
          </cell>
          <cell r="F45">
            <v>6075</v>
          </cell>
          <cell r="G45">
            <v>135</v>
          </cell>
          <cell r="H45">
            <v>2</v>
          </cell>
          <cell r="I45">
            <v>0</v>
          </cell>
          <cell r="J45">
            <v>0</v>
          </cell>
        </row>
        <row r="46">
          <cell r="A46">
            <v>19683000000000</v>
          </cell>
          <cell r="B46">
            <v>656100000000</v>
          </cell>
          <cell r="C46">
            <v>21870000000</v>
          </cell>
          <cell r="D46">
            <v>729000000</v>
          </cell>
          <cell r="E46">
            <v>24300000</v>
          </cell>
          <cell r="F46">
            <v>810000</v>
          </cell>
          <cell r="G46">
            <v>27000</v>
          </cell>
          <cell r="H46">
            <v>900</v>
          </cell>
          <cell r="I46">
            <v>30</v>
          </cell>
          <cell r="J46">
            <v>1</v>
          </cell>
        </row>
        <row r="47">
          <cell r="A47">
            <v>5904900000000</v>
          </cell>
          <cell r="B47">
            <v>174960000000</v>
          </cell>
          <cell r="C47">
            <v>5103000000</v>
          </cell>
          <cell r="D47">
            <v>145800000</v>
          </cell>
          <cell r="E47">
            <v>4050000</v>
          </cell>
          <cell r="F47">
            <v>108000</v>
          </cell>
          <cell r="G47">
            <v>2700</v>
          </cell>
          <cell r="H47">
            <v>60</v>
          </cell>
          <cell r="I47">
            <v>1</v>
          </cell>
          <cell r="J47">
            <v>0</v>
          </cell>
        </row>
        <row r="52">
          <cell r="A52">
            <v>9.2690984462408132E-11</v>
          </cell>
          <cell r="B52">
            <v>1.5516105714166967E-10</v>
          </cell>
          <cell r="C52">
            <v>-1.4278873755259188E-10</v>
          </cell>
          <cell r="D52">
            <v>-3.2857635629999944E-9</v>
          </cell>
          <cell r="E52">
            <v>2.8388498064408005E-24</v>
          </cell>
          <cell r="F52">
            <v>3.2857635629997654E-10</v>
          </cell>
          <cell r="G52">
            <v>1.4278873755258671E-10</v>
          </cell>
          <cell r="H52">
            <v>3.2857635629998563E-9</v>
          </cell>
          <cell r="I52">
            <v>-9.269098446240357E-11</v>
          </cell>
          <cell r="J52">
            <v>1.5516105714166005E-10</v>
          </cell>
        </row>
        <row r="53">
          <cell r="A53">
            <v>-1.4180069048470675E-8</v>
          </cell>
          <cell r="B53">
            <v>-2.4036925112660876E-8</v>
          </cell>
          <cell r="C53">
            <v>2.2850834006387311E-8</v>
          </cell>
          <cell r="D53">
            <v>4.8934407348964075E-7</v>
          </cell>
          <cell r="E53">
            <v>-4.4592505497859803E-9</v>
          </cell>
          <cell r="F53">
            <v>-4.2245531524283119E-8</v>
          </cell>
          <cell r="G53">
            <v>-1.3866269935707362E-8</v>
          </cell>
          <cell r="H53">
            <v>-3.555665569960567E-7</v>
          </cell>
          <cell r="I53">
            <v>9.6547555275766044E-9</v>
          </cell>
          <cell r="J53">
            <v>-1.5861632438052921E-8</v>
          </cell>
        </row>
        <row r="54">
          <cell r="A54">
            <v>9.1494172610822347E-7</v>
          </cell>
          <cell r="B54">
            <v>1.578339997226783E-6</v>
          </cell>
          <cell r="C54">
            <v>-1.5548441800024736E-6</v>
          </cell>
          <cell r="D54">
            <v>-3.0443186154688215E-5</v>
          </cell>
          <cell r="E54">
            <v>5.3511006597429208E-7</v>
          </cell>
          <cell r="F54">
            <v>1.8904875357116813E-6</v>
          </cell>
          <cell r="G54">
            <v>4.7669649152093278E-7</v>
          </cell>
          <cell r="H54">
            <v>1.4389884175459274E-5</v>
          </cell>
          <cell r="I54">
            <v>-3.7190410360097448E-7</v>
          </cell>
          <cell r="J54">
            <v>5.9730487627390546E-7</v>
          </cell>
        </row>
        <row r="55">
          <cell r="A55">
            <v>-3.2305094392742574E-5</v>
          </cell>
          <cell r="B55">
            <v>-5.7155783835447847E-5</v>
          </cell>
          <cell r="C55">
            <v>5.8281622361041019E-5</v>
          </cell>
          <cell r="D55">
            <v>1.022011819672673E-3</v>
          </cell>
          <cell r="E55">
            <v>-2.6186948853616466E-5</v>
          </cell>
          <cell r="F55">
            <v>-2.6575079674494594E-5</v>
          </cell>
          <cell r="G55">
            <v>-5.603009199572637E-6</v>
          </cell>
          <cell r="H55">
            <v>-2.4693833348804386E-4</v>
          </cell>
          <cell r="I55">
            <v>5.8134300848906996E-6</v>
          </cell>
          <cell r="J55">
            <v>-8.9122669499538434E-6</v>
          </cell>
        </row>
        <row r="56">
          <cell r="A56">
            <v>6.7619079706584379E-4</v>
          </cell>
          <cell r="B56">
            <v>1.2431614014460359E-3</v>
          </cell>
          <cell r="C56">
            <v>-1.2988153969744115E-3</v>
          </cell>
          <cell r="D56">
            <v>-1.9913487422259988E-2</v>
          </cell>
          <cell r="E56">
            <v>6.7122868900648463E-4</v>
          </cell>
          <cell r="F56">
            <v>-4.4956836535783715E-4</v>
          </cell>
          <cell r="G56">
            <v>-4.6094568840940487E-5</v>
          </cell>
          <cell r="H56">
            <v>7.247749002135662E-4</v>
          </cell>
          <cell r="I56">
            <v>-2.5095202569768726E-6</v>
          </cell>
          <cell r="J56">
            <v>-8.4944872469218482E-6</v>
          </cell>
        </row>
        <row r="57">
          <cell r="A57">
            <v>-8.4552712370778126E-3</v>
          </cell>
          <cell r="B57">
            <v>-1.6554101302639672E-2</v>
          </cell>
          <cell r="C57">
            <v>1.7192171099903779E-2</v>
          </cell>
          <cell r="D57">
            <v>0.22407128933445403</v>
          </cell>
          <cell r="E57">
            <v>-9.5294532627867856E-3</v>
          </cell>
          <cell r="F57">
            <v>1.8524087997772123E-2</v>
          </cell>
          <cell r="G57">
            <v>1.8042362421829524E-3</v>
          </cell>
          <cell r="H57">
            <v>3.1590086326927502E-2</v>
          </cell>
          <cell r="I57">
            <v>-1.0116828422221333E-3</v>
          </cell>
          <cell r="J57">
            <v>1.7856988149385533E-3</v>
          </cell>
        </row>
        <row r="58">
          <cell r="A58">
            <v>5.9563373454212809E-2</v>
          </cell>
          <cell r="B58">
            <v>0.13116587765710766</v>
          </cell>
          <cell r="C58">
            <v>-0.12502565054612047</v>
          </cell>
          <cell r="D58">
            <v>-1.3393483709273573</v>
          </cell>
          <cell r="E58">
            <v>7.0603174603175625E-2</v>
          </cell>
          <cell r="F58">
            <v>-0.20130325814536251</v>
          </cell>
          <cell r="G58">
            <v>-1.6243406871087107E-2</v>
          </cell>
          <cell r="H58">
            <v>-0.38763575605680228</v>
          </cell>
          <cell r="I58">
            <v>1.1102509359819161E-2</v>
          </cell>
          <cell r="J58">
            <v>-1.8816485658590721E-2</v>
          </cell>
        </row>
        <row r="59">
          <cell r="A59">
            <v>-0.19125870231133643</v>
          </cell>
          <cell r="B59">
            <v>-0.56290726817043024</v>
          </cell>
          <cell r="C59">
            <v>0.38496240601504211</v>
          </cell>
          <cell r="D59">
            <v>3.2481203007519701</v>
          </cell>
          <cell r="E59">
            <v>-0.2057142857142879</v>
          </cell>
          <cell r="F59">
            <v>0.70375939849623748</v>
          </cell>
          <cell r="G59">
            <v>4.8476747424115597E-2</v>
          </cell>
          <cell r="H59">
            <v>1.3233082706766743</v>
          </cell>
          <cell r="I59">
            <v>-3.6466165413533445E-2</v>
          </cell>
          <cell r="J59">
            <v>6.0902255639097173E-2</v>
          </cell>
        </row>
        <row r="60">
          <cell r="A60">
            <v>0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1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A65">
            <v>0.5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-0.25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0.35</v>
          </cell>
        </row>
        <row r="74">
          <cell r="A74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"/>
      <sheetName val="SP1_2"/>
      <sheetName val="MID"/>
      <sheetName val="Input"/>
      <sheetName val="Losses"/>
      <sheetName val="Cable"/>
      <sheetName val="Stress Check"/>
      <sheetName val="Tendon Layout"/>
      <sheetName val="Sheet1"/>
    </sheetNames>
    <sheetDataSet>
      <sheetData sheetId="0" refreshError="1"/>
      <sheetData sheetId="1" refreshError="1"/>
      <sheetData sheetId="2" refreshError="1">
        <row r="29">
          <cell r="E29">
            <v>1800</v>
          </cell>
        </row>
        <row r="31">
          <cell r="E31">
            <v>150</v>
          </cell>
        </row>
        <row r="33">
          <cell r="B33">
            <v>300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>
    <tabColor indexed="26"/>
  </sheetPr>
  <dimension ref="A1:FN284"/>
  <sheetViews>
    <sheetView tabSelected="1" view="pageBreakPreview" zoomScaleNormal="125" zoomScaleSheetLayoutView="100" workbookViewId="0">
      <selection activeCell="W85" sqref="W85:Y85"/>
    </sheetView>
  </sheetViews>
  <sheetFormatPr defaultColWidth="0" defaultRowHeight="14.25" customHeight="1" zeroHeight="1"/>
  <cols>
    <col min="1" max="1" width="2.7265625" style="7" customWidth="1"/>
    <col min="2" max="45" width="2.7265625" style="1" customWidth="1"/>
    <col min="46" max="60" width="3" style="1" customWidth="1"/>
    <col min="61" max="79" width="3" style="7" customWidth="1"/>
    <col min="80" max="80" width="2.7265625" style="7" customWidth="1"/>
    <col min="81" max="88" width="2.7265625" style="7" hidden="1" customWidth="1"/>
    <col min="89" max="89" width="6.08984375" style="7" hidden="1" customWidth="1"/>
    <col min="90" max="91" width="2.7265625" style="7" hidden="1" customWidth="1"/>
    <col min="92" max="92" width="8.81640625" style="7" hidden="1" customWidth="1"/>
    <col min="93" max="93" width="7.54296875" style="7" hidden="1" customWidth="1"/>
    <col min="94" max="94" width="8.54296875" style="7" hidden="1" customWidth="1"/>
    <col min="95" max="166" width="2.7265625" style="7" hidden="1" customWidth="1"/>
    <col min="167" max="170" width="3.6328125" style="7" hidden="1" customWidth="1"/>
    <col min="171" max="16384" width="2.7265625" style="7" hidden="1"/>
  </cols>
  <sheetData>
    <row r="1" spans="1:118" s="1" customFormat="1" ht="14.25" customHeight="1">
      <c r="AE1" s="9"/>
      <c r="AF1" s="9"/>
      <c r="AG1" s="9"/>
    </row>
    <row r="2" spans="1:118" ht="18" customHeight="1">
      <c r="A2" s="1"/>
      <c r="B2" s="99"/>
      <c r="C2" s="99"/>
      <c r="D2" s="99"/>
      <c r="E2" s="100"/>
      <c r="F2" s="87" t="s">
        <v>30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98" t="s">
        <v>5</v>
      </c>
      <c r="Y2" s="98"/>
      <c r="Z2" s="98"/>
      <c r="AA2" s="98"/>
      <c r="AB2" s="101" t="s">
        <v>2</v>
      </c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2"/>
      <c r="AS2" s="2"/>
      <c r="AT2" s="95" t="s">
        <v>88</v>
      </c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ht="18" customHeight="1">
      <c r="A3" s="1"/>
      <c r="B3" s="99"/>
      <c r="C3" s="99"/>
      <c r="D3" s="99"/>
      <c r="E3" s="100"/>
      <c r="F3" s="87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98"/>
      <c r="Y3" s="98"/>
      <c r="Z3" s="98"/>
      <c r="AA3" s="98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3"/>
      <c r="AS3" s="3"/>
      <c r="AT3" s="95" t="s">
        <v>19</v>
      </c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1:118" ht="18" customHeight="1">
      <c r="A4" s="1"/>
      <c r="B4" s="99"/>
      <c r="C4" s="99"/>
      <c r="D4" s="99"/>
      <c r="E4" s="100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98" t="s">
        <v>6</v>
      </c>
      <c r="Y4" s="98"/>
      <c r="Z4" s="98"/>
      <c r="AA4" s="98"/>
      <c r="AB4" s="97" t="s">
        <v>7</v>
      </c>
      <c r="AC4" s="97"/>
      <c r="AD4" s="97"/>
      <c r="AE4" s="97"/>
      <c r="AF4" s="97"/>
      <c r="AG4" s="97"/>
      <c r="AH4" s="98" t="s">
        <v>8</v>
      </c>
      <c r="AI4" s="98"/>
      <c r="AJ4" s="98"/>
      <c r="AK4" s="98"/>
      <c r="AL4" s="102">
        <v>1</v>
      </c>
      <c r="AM4" s="102"/>
      <c r="AN4" s="102"/>
      <c r="AO4" s="102"/>
      <c r="AP4" s="102"/>
      <c r="AQ4" s="102"/>
      <c r="AR4" s="4"/>
      <c r="AS4" s="4"/>
      <c r="AT4" s="95" t="s">
        <v>20</v>
      </c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18" customHeight="1">
      <c r="A5" s="1"/>
      <c r="B5" s="98" t="s">
        <v>9</v>
      </c>
      <c r="C5" s="98"/>
      <c r="D5" s="98"/>
      <c r="E5" s="98"/>
      <c r="F5" s="89" t="s">
        <v>10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8" t="s">
        <v>11</v>
      </c>
      <c r="Y5" s="98"/>
      <c r="Z5" s="98"/>
      <c r="AA5" s="98"/>
      <c r="AB5" s="97" t="s">
        <v>4</v>
      </c>
      <c r="AC5" s="97"/>
      <c r="AD5" s="97"/>
      <c r="AE5" s="97"/>
      <c r="AF5" s="97"/>
      <c r="AG5" s="97"/>
      <c r="AH5" s="98" t="s">
        <v>3</v>
      </c>
      <c r="AI5" s="98"/>
      <c r="AJ5" s="98"/>
      <c r="AK5" s="98"/>
      <c r="AL5" s="103">
        <f ca="1">TODAY()</f>
        <v>45251</v>
      </c>
      <c r="AM5" s="103"/>
      <c r="AN5" s="103"/>
      <c r="AO5" s="103"/>
      <c r="AP5" s="103"/>
      <c r="AQ5" s="103"/>
      <c r="AR5" s="5"/>
      <c r="AS5" s="5"/>
      <c r="AT5" s="72" t="s">
        <v>21</v>
      </c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1:118" ht="18" customHeight="1">
      <c r="A6" s="1"/>
      <c r="B6" s="98" t="s">
        <v>12</v>
      </c>
      <c r="C6" s="98"/>
      <c r="D6" s="98"/>
      <c r="E6" s="98"/>
      <c r="F6" s="89" t="s">
        <v>29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98" t="s">
        <v>13</v>
      </c>
      <c r="Y6" s="98"/>
      <c r="Z6" s="98"/>
      <c r="AA6" s="98"/>
      <c r="AB6" s="97" t="s">
        <v>4</v>
      </c>
      <c r="AC6" s="97"/>
      <c r="AD6" s="97"/>
      <c r="AE6" s="97"/>
      <c r="AF6" s="97"/>
      <c r="AG6" s="97"/>
      <c r="AH6" s="98" t="s">
        <v>14</v>
      </c>
      <c r="AI6" s="98"/>
      <c r="AJ6" s="98"/>
      <c r="AK6" s="98"/>
      <c r="AL6" s="102">
        <v>0</v>
      </c>
      <c r="AM6" s="102"/>
      <c r="AN6" s="102"/>
      <c r="AO6" s="102"/>
      <c r="AP6" s="102"/>
      <c r="AQ6" s="102"/>
      <c r="AR6" s="32"/>
      <c r="AS6" s="3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</row>
    <row r="7" spans="1:118" ht="12" customHeight="1">
      <c r="A7" s="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32"/>
      <c r="AS7" s="3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</row>
    <row r="8" spans="1:118" ht="14.25" customHeight="1">
      <c r="A8" s="1"/>
      <c r="B8" s="30"/>
      <c r="C8" s="71" t="s">
        <v>32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45"/>
      <c r="AI8" s="45"/>
      <c r="AJ8" s="45" t="s">
        <v>15</v>
      </c>
      <c r="AK8" s="10"/>
      <c r="AL8" s="10"/>
      <c r="AM8" s="10"/>
      <c r="AN8" s="10"/>
      <c r="AO8" s="10"/>
      <c r="AP8" s="10"/>
      <c r="AQ8" s="11"/>
      <c r="AR8" s="32"/>
      <c r="AS8" s="3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</row>
    <row r="9" spans="1:118" ht="14.25" customHeight="1">
      <c r="A9" s="1"/>
      <c r="B9" s="3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J9" s="43"/>
      <c r="AK9" s="43"/>
      <c r="AL9" s="43"/>
      <c r="AM9" s="43"/>
      <c r="AN9" s="43"/>
      <c r="AO9" s="43"/>
      <c r="AP9" s="43"/>
      <c r="AQ9" s="44"/>
      <c r="AR9" s="32"/>
      <c r="AS9" s="3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</row>
    <row r="10" spans="1:118" ht="14.25" customHeight="1">
      <c r="A10" s="1"/>
      <c r="B10" s="3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J10" s="43"/>
      <c r="AK10" s="43"/>
      <c r="AL10" s="43"/>
      <c r="AM10" s="43"/>
      <c r="AN10" s="43"/>
      <c r="AO10" s="43"/>
      <c r="AP10" s="43"/>
      <c r="AQ10" s="44"/>
      <c r="AR10" s="32"/>
      <c r="AS10" s="3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</row>
    <row r="11" spans="1:118" ht="14.25" customHeight="1">
      <c r="A11" s="1"/>
      <c r="B11" s="3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J11" s="43"/>
      <c r="AK11" s="43"/>
      <c r="AL11" s="43"/>
      <c r="AM11" s="43"/>
      <c r="AN11" s="43"/>
      <c r="AO11" s="43"/>
      <c r="AP11" s="43"/>
      <c r="AQ11" s="44"/>
      <c r="AR11" s="32"/>
      <c r="AS11" s="32"/>
      <c r="AT11" s="95" t="s">
        <v>22</v>
      </c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</row>
    <row r="12" spans="1:118" ht="14.25" customHeight="1">
      <c r="A12" s="1"/>
      <c r="B12" s="3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  <c r="AJ12" s="43"/>
      <c r="AK12" s="43"/>
      <c r="AL12" s="43"/>
      <c r="AM12" s="43"/>
      <c r="AN12" s="43"/>
      <c r="AO12" s="43"/>
      <c r="AP12" s="43"/>
      <c r="AQ12" s="44"/>
      <c r="AR12" s="32"/>
      <c r="AS12" s="32"/>
      <c r="AT12" s="95" t="s">
        <v>23</v>
      </c>
      <c r="AU12" s="95"/>
      <c r="AV12" s="95"/>
      <c r="AW12" s="95"/>
      <c r="AX12" s="95" t="s">
        <v>24</v>
      </c>
      <c r="AY12" s="95"/>
      <c r="AZ12" s="95"/>
      <c r="BA12" s="95"/>
      <c r="BB12" s="95"/>
      <c r="BC12" s="95"/>
      <c r="BD12" s="95" t="s">
        <v>25</v>
      </c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</row>
    <row r="13" spans="1:118" ht="14.25" customHeight="1">
      <c r="A13" s="1"/>
      <c r="B13" s="3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  <c r="AJ13" s="43"/>
      <c r="AK13" s="43"/>
      <c r="AL13" s="43"/>
      <c r="AM13" s="43"/>
      <c r="AN13" s="43"/>
      <c r="AO13" s="43"/>
      <c r="AP13" s="43"/>
      <c r="AQ13" s="44"/>
      <c r="AR13" s="32"/>
      <c r="AS13" s="32"/>
      <c r="AT13" s="95">
        <v>0</v>
      </c>
      <c r="AU13" s="95"/>
      <c r="AV13" s="95"/>
      <c r="AW13" s="95"/>
      <c r="AX13" s="96" t="s">
        <v>28</v>
      </c>
      <c r="AY13" s="95"/>
      <c r="AZ13" s="95"/>
      <c r="BA13" s="95"/>
      <c r="BB13" s="95"/>
      <c r="BC13" s="95"/>
      <c r="BD13" s="95" t="s">
        <v>87</v>
      </c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</row>
    <row r="14" spans="1:118" ht="14.25" customHeight="1">
      <c r="A14" s="1"/>
      <c r="B14" s="3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/>
      <c r="AJ14" s="43"/>
      <c r="AK14" s="43"/>
      <c r="AL14" s="43"/>
      <c r="AM14" s="43"/>
      <c r="AN14" s="43"/>
      <c r="AO14" s="43"/>
      <c r="AP14" s="43"/>
      <c r="AQ14" s="44"/>
      <c r="AR14" s="32"/>
      <c r="AS14" s="32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</row>
    <row r="15" spans="1:118" ht="14.25" customHeight="1">
      <c r="A15" s="1"/>
      <c r="B15" s="3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  <c r="AJ15" s="43"/>
      <c r="AK15" s="43"/>
      <c r="AL15" s="43"/>
      <c r="AM15" s="43"/>
      <c r="AN15" s="43"/>
      <c r="AO15" s="43"/>
      <c r="AP15" s="43"/>
      <c r="AQ15" s="44"/>
      <c r="AR15" s="32"/>
      <c r="AS15" s="32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</row>
    <row r="16" spans="1:118" ht="14.25" customHeight="1">
      <c r="A16" s="1"/>
      <c r="B16" s="3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  <c r="AJ16" s="43"/>
      <c r="AK16" s="43"/>
      <c r="AL16" s="43"/>
      <c r="AM16" s="43"/>
      <c r="AN16" s="43"/>
      <c r="AO16" s="43"/>
      <c r="AP16" s="43"/>
      <c r="AQ16" s="44"/>
      <c r="AR16" s="32"/>
      <c r="AS16" s="32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</row>
    <row r="17" spans="1:118" ht="14.25" customHeight="1">
      <c r="A17" s="1"/>
      <c r="B17" s="3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J17" s="43"/>
      <c r="AK17" s="43"/>
      <c r="AL17" s="43"/>
      <c r="AM17" s="43"/>
      <c r="AN17" s="43"/>
      <c r="AO17" s="43"/>
      <c r="AP17" s="43"/>
      <c r="AQ17" s="44"/>
      <c r="AR17" s="32"/>
      <c r="AS17" s="32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</row>
    <row r="18" spans="1:118" ht="14.25" customHeight="1">
      <c r="A18" s="1"/>
      <c r="B18" s="3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  <c r="AJ18" s="43"/>
      <c r="AK18" s="43"/>
      <c r="AL18" s="43"/>
      <c r="AM18" s="43"/>
      <c r="AN18" s="43"/>
      <c r="AO18" s="43"/>
      <c r="AP18" s="43"/>
      <c r="AQ18" s="44"/>
      <c r="AR18" s="32"/>
      <c r="AS18" s="32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</row>
    <row r="19" spans="1:118" ht="14.25" customHeight="1">
      <c r="A19" s="1"/>
      <c r="B19" s="3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J19" s="43"/>
      <c r="AK19" s="43"/>
      <c r="AL19" s="43"/>
      <c r="AM19" s="43"/>
      <c r="AN19" s="43"/>
      <c r="AO19" s="43"/>
      <c r="AP19" s="43"/>
      <c r="AQ19" s="44"/>
      <c r="AR19" s="32"/>
      <c r="AS19" s="32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</row>
    <row r="20" spans="1:118" ht="14.25" customHeight="1">
      <c r="A20" s="1"/>
      <c r="B20" s="3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J20" s="43"/>
      <c r="AK20" s="43"/>
      <c r="AL20" s="43"/>
      <c r="AM20" s="43"/>
      <c r="AN20" s="43"/>
      <c r="AO20" s="43"/>
      <c r="AP20" s="43"/>
      <c r="AQ20" s="44"/>
      <c r="AR20" s="32"/>
      <c r="AS20" s="32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</row>
    <row r="21" spans="1:118" ht="14.25" customHeight="1">
      <c r="A21" s="1"/>
      <c r="B21" s="3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  <c r="AJ21" s="43"/>
      <c r="AK21" s="43"/>
      <c r="AL21" s="43"/>
      <c r="AM21" s="43"/>
      <c r="AN21" s="43"/>
      <c r="AO21" s="43"/>
      <c r="AP21" s="43"/>
      <c r="AQ21" s="44"/>
      <c r="AR21" s="32"/>
      <c r="AS21" s="32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</row>
    <row r="22" spans="1:118" ht="14.25" customHeight="1">
      <c r="A22" s="1"/>
      <c r="B22" s="3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J22" s="43"/>
      <c r="AK22" s="43"/>
      <c r="AL22" s="43"/>
      <c r="AM22" s="43"/>
      <c r="AN22" s="43"/>
      <c r="AO22" s="43"/>
      <c r="AP22" s="43"/>
      <c r="AQ22" s="44"/>
      <c r="AR22" s="32"/>
      <c r="AS22" s="32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</row>
    <row r="23" spans="1:118" ht="14.25" customHeight="1">
      <c r="A23" s="1"/>
      <c r="B23" s="3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  <c r="AJ23" s="43"/>
      <c r="AK23" s="43"/>
      <c r="AL23" s="43"/>
      <c r="AM23" s="43"/>
      <c r="AN23" s="43"/>
      <c r="AO23" s="43"/>
      <c r="AP23" s="43"/>
      <c r="AQ23" s="44"/>
      <c r="AR23" s="32"/>
      <c r="AS23" s="32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</row>
    <row r="24" spans="1:118" ht="14.25" customHeight="1">
      <c r="A24" s="1"/>
      <c r="B24" s="3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3"/>
      <c r="AJ24" s="43"/>
      <c r="AK24" s="43"/>
      <c r="AL24" s="43"/>
      <c r="AM24" s="43"/>
      <c r="AN24" s="43"/>
      <c r="AO24" s="43"/>
      <c r="AP24" s="43"/>
      <c r="AQ24" s="44"/>
      <c r="AR24" s="32"/>
      <c r="AS24" s="32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</row>
    <row r="25" spans="1:118" ht="14.25" customHeight="1">
      <c r="A25" s="1"/>
      <c r="B25" s="3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  <c r="AJ25" s="43"/>
      <c r="AK25" s="43"/>
      <c r="AL25" s="43"/>
      <c r="AM25" s="43"/>
      <c r="AN25" s="43"/>
      <c r="AO25" s="43"/>
      <c r="AP25" s="43"/>
      <c r="AQ25" s="44"/>
      <c r="AR25" s="32"/>
      <c r="AS25" s="32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</row>
    <row r="26" spans="1:118" ht="14.25" customHeight="1">
      <c r="A26" s="1"/>
      <c r="B26" s="3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/>
      <c r="AJ26" s="43"/>
      <c r="AK26" s="43"/>
      <c r="AL26" s="43"/>
      <c r="AM26" s="43"/>
      <c r="AN26" s="43"/>
      <c r="AO26" s="43"/>
      <c r="AP26" s="43"/>
      <c r="AQ26" s="44"/>
      <c r="AR26" s="32"/>
      <c r="AS26" s="32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</row>
    <row r="27" spans="1:118" ht="14.25" customHeight="1">
      <c r="A27" s="1"/>
      <c r="B27" s="3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J27" s="43"/>
      <c r="AK27" s="43"/>
      <c r="AL27" s="43"/>
      <c r="AM27" s="43"/>
      <c r="AN27" s="43"/>
      <c r="AO27" s="43"/>
      <c r="AP27" s="43"/>
      <c r="AQ27" s="44"/>
      <c r="AR27" s="32"/>
      <c r="AS27" s="32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</row>
    <row r="28" spans="1:118" ht="14.25" customHeight="1">
      <c r="A28" s="1"/>
      <c r="B28" s="3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3"/>
      <c r="AJ28" s="43"/>
      <c r="AK28" s="43"/>
      <c r="AL28" s="43"/>
      <c r="AM28" s="43"/>
      <c r="AN28" s="43"/>
      <c r="AO28" s="43"/>
      <c r="AP28" s="43"/>
      <c r="AQ28" s="44"/>
      <c r="AR28" s="32"/>
      <c r="AS28" s="32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</row>
    <row r="29" spans="1:118" ht="14.25" customHeight="1">
      <c r="A29" s="1"/>
      <c r="B29" s="3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7"/>
      <c r="AI29" s="7"/>
      <c r="AJ29" s="7"/>
      <c r="AK29" s="7"/>
      <c r="AL29" s="7"/>
      <c r="AM29" s="7"/>
      <c r="AN29" s="43"/>
      <c r="AO29" s="43"/>
      <c r="AP29" s="43"/>
      <c r="AQ29" s="44"/>
      <c r="AR29" s="32"/>
      <c r="AS29" s="32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</row>
    <row r="30" spans="1:118" ht="14.25" customHeight="1">
      <c r="A30" s="1"/>
      <c r="B30" s="31"/>
      <c r="C30" s="66" t="s">
        <v>31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32"/>
      <c r="AD30" s="32"/>
      <c r="AE30" s="32"/>
      <c r="AF30" s="32"/>
      <c r="AG30" s="32"/>
      <c r="AH30" s="7"/>
      <c r="AI30" s="7"/>
      <c r="AJ30" s="65" t="str">
        <f>IF(AND(W75&gt;=W71,W86&gt;=W82),"VALID DESIGN!","INVALID DESIGN!")</f>
        <v>VALID DESIGN!</v>
      </c>
      <c r="AK30" s="65"/>
      <c r="AL30" s="65"/>
      <c r="AM30" s="65"/>
      <c r="AN30" s="65"/>
      <c r="AO30" s="65"/>
      <c r="AP30" s="65"/>
      <c r="AQ30" s="33"/>
      <c r="AR30" s="32"/>
      <c r="AS30" s="32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32"/>
      <c r="CC30" s="32"/>
      <c r="CE30" s="94" t="s">
        <v>1</v>
      </c>
      <c r="CF30" s="94"/>
      <c r="CG30" s="94"/>
      <c r="CH30" s="8"/>
      <c r="CI30" s="8"/>
      <c r="CJ30" s="32"/>
      <c r="CK30" s="37" t="s">
        <v>35</v>
      </c>
      <c r="CN30" s="57" t="s">
        <v>41</v>
      </c>
      <c r="CO30" s="57" t="s">
        <v>42</v>
      </c>
      <c r="CP30" s="57" t="s">
        <v>43</v>
      </c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</row>
    <row r="31" spans="1:118" ht="14.25" customHeight="1">
      <c r="A31" s="1"/>
      <c r="B31" s="31"/>
      <c r="C31" s="68" t="s">
        <v>49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85">
        <v>40</v>
      </c>
      <c r="X31" s="85"/>
      <c r="Y31" s="85"/>
      <c r="Z31" s="69" t="s">
        <v>26</v>
      </c>
      <c r="AA31" s="69"/>
      <c r="AB31" s="69"/>
      <c r="AH31" s="7"/>
      <c r="AI31" s="7"/>
      <c r="AJ31" s="7"/>
      <c r="AK31" s="7"/>
      <c r="AL31" s="7"/>
      <c r="AM31" s="7"/>
      <c r="AN31" s="13"/>
      <c r="AO31" s="13"/>
      <c r="AP31" s="13"/>
      <c r="AQ31" s="14"/>
      <c r="AR31" s="32"/>
      <c r="AS31" s="32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32"/>
      <c r="CC31" s="32"/>
      <c r="CE31" s="93">
        <f>0.85-(0.05*(W31-28)/7)</f>
        <v>0.76428571428571423</v>
      </c>
      <c r="CF31" s="93"/>
      <c r="CG31" s="93"/>
      <c r="CH31" s="8"/>
      <c r="CI31" s="8"/>
      <c r="CJ31" s="32"/>
      <c r="CK31" s="38">
        <v>10</v>
      </c>
      <c r="CN31" s="58">
        <v>10</v>
      </c>
      <c r="CO31" s="59">
        <v>10</v>
      </c>
      <c r="CP31" s="60">
        <f>TRUNC((PI()/4)*CO31^2,0)</f>
        <v>78</v>
      </c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</row>
    <row r="32" spans="1:118" ht="14.25" customHeight="1">
      <c r="A32" s="1"/>
      <c r="B32" s="15"/>
      <c r="C32" s="67" t="s">
        <v>46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85">
        <v>420</v>
      </c>
      <c r="X32" s="85"/>
      <c r="Y32" s="85"/>
      <c r="Z32" s="69" t="s">
        <v>26</v>
      </c>
      <c r="AA32" s="69"/>
      <c r="AB32" s="69"/>
      <c r="AH32" s="7"/>
      <c r="AI32" s="7"/>
      <c r="AJ32" s="7"/>
      <c r="AK32" s="7"/>
      <c r="AL32" s="7"/>
      <c r="AM32" s="7"/>
      <c r="AN32" s="16"/>
      <c r="AO32" s="16"/>
      <c r="AP32" s="6"/>
      <c r="AQ32" s="17"/>
      <c r="AR32" s="6"/>
      <c r="AS32" s="6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CB32" s="6"/>
      <c r="CC32" s="6"/>
      <c r="CE32" s="93">
        <f>IF(CE31&gt;0.85,0.85,CE31)</f>
        <v>0.76428571428571423</v>
      </c>
      <c r="CF32" s="93"/>
      <c r="CG32" s="93"/>
      <c r="CH32" s="8"/>
      <c r="CI32" s="8"/>
      <c r="CJ32" s="6"/>
      <c r="CK32" s="39">
        <v>12</v>
      </c>
      <c r="CN32" s="58">
        <v>12</v>
      </c>
      <c r="CO32" s="59">
        <v>12</v>
      </c>
      <c r="CP32" s="60">
        <f t="shared" ref="CP32:CP41" si="0">TRUNC((PI()/4)*CO32^2,0)</f>
        <v>113</v>
      </c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</row>
    <row r="33" spans="1:118" ht="14.25" customHeight="1">
      <c r="A33" s="1"/>
      <c r="B33" s="15"/>
      <c r="C33" s="68" t="s">
        <v>47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85">
        <v>200000</v>
      </c>
      <c r="X33" s="85"/>
      <c r="Y33" s="85"/>
      <c r="Z33" s="69" t="s">
        <v>26</v>
      </c>
      <c r="AA33" s="69"/>
      <c r="AB33" s="69"/>
      <c r="AH33" s="7"/>
      <c r="AI33" s="7"/>
      <c r="AJ33" s="7"/>
      <c r="AK33" s="7"/>
      <c r="AL33" s="7"/>
      <c r="AM33" s="7"/>
      <c r="AN33" s="16"/>
      <c r="AO33" s="16"/>
      <c r="AP33" s="6"/>
      <c r="AQ33" s="17"/>
      <c r="AR33" s="6"/>
      <c r="AS33" s="6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CB33" s="6"/>
      <c r="CC33" s="6"/>
      <c r="CE33" s="93">
        <f>IF(CE32&lt;0.65,0.65,CE32)</f>
        <v>0.76428571428571423</v>
      </c>
      <c r="CF33" s="93"/>
      <c r="CG33" s="93"/>
      <c r="CH33" s="8"/>
      <c r="CI33" s="8"/>
      <c r="CJ33" s="6"/>
      <c r="CK33" s="39">
        <v>14</v>
      </c>
      <c r="CN33" s="58">
        <v>14</v>
      </c>
      <c r="CO33" s="59">
        <v>14</v>
      </c>
      <c r="CP33" s="60">
        <f t="shared" si="0"/>
        <v>153</v>
      </c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</row>
    <row r="34" spans="1:118" ht="14.25" customHeight="1">
      <c r="A34" s="1"/>
      <c r="B34" s="15"/>
      <c r="C34" s="68" t="s">
        <v>68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86">
        <v>0.9</v>
      </c>
      <c r="X34" s="86"/>
      <c r="Y34" s="86"/>
      <c r="Z34" s="28"/>
      <c r="AA34" s="28"/>
      <c r="AB34" s="28"/>
      <c r="AH34" s="16"/>
      <c r="AI34" s="16"/>
      <c r="AJ34" s="16"/>
      <c r="AK34" s="16"/>
      <c r="AL34" s="16"/>
      <c r="AM34" s="16"/>
      <c r="AN34" s="16"/>
      <c r="AO34" s="16"/>
      <c r="AP34" s="6"/>
      <c r="AQ34" s="17"/>
      <c r="AR34" s="6"/>
      <c r="AS34" s="6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CB34" s="6"/>
      <c r="CC34" s="6"/>
      <c r="CE34" s="19" t="s">
        <v>18</v>
      </c>
      <c r="CF34" s="54" t="s">
        <v>17</v>
      </c>
      <c r="CG34" s="53"/>
      <c r="CH34" s="8"/>
      <c r="CI34" s="8"/>
      <c r="CJ34" s="6"/>
      <c r="CK34" s="39">
        <v>16</v>
      </c>
      <c r="CN34" s="58">
        <v>16</v>
      </c>
      <c r="CO34" s="59">
        <v>16</v>
      </c>
      <c r="CP34" s="60">
        <f t="shared" si="0"/>
        <v>201</v>
      </c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</row>
    <row r="35" spans="1:118" ht="14.25" customHeight="1">
      <c r="A35" s="1"/>
      <c r="B35" s="15"/>
      <c r="C35" s="73" t="s">
        <v>48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82">
        <f>IF(W31&lt;=28,0.85,IF(W31&gt;=55,0.65,CE33))</f>
        <v>0.76428571428571423</v>
      </c>
      <c r="X35" s="82"/>
      <c r="Y35" s="82"/>
      <c r="AB35" s="12"/>
      <c r="AC35" s="12"/>
      <c r="AD35" s="12"/>
      <c r="AE35" s="12"/>
      <c r="AF35" s="12"/>
      <c r="AG35" s="12"/>
      <c r="AH35" s="7"/>
      <c r="AI35" s="7"/>
      <c r="AJ35" s="18" t="s">
        <v>16</v>
      </c>
      <c r="AK35" s="16"/>
      <c r="AL35" s="16"/>
      <c r="AM35" s="16"/>
      <c r="AN35" s="16"/>
      <c r="AO35" s="16"/>
      <c r="AP35" s="6"/>
      <c r="AQ35" s="17"/>
      <c r="AR35" s="6"/>
      <c r="AS35" s="6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6"/>
      <c r="CC35" s="6"/>
      <c r="CE35" s="52"/>
      <c r="CF35" s="52"/>
      <c r="CG35" s="52"/>
      <c r="CH35" s="8"/>
      <c r="CI35" s="8"/>
      <c r="CJ35" s="6"/>
      <c r="CK35" s="39">
        <v>18</v>
      </c>
      <c r="CN35" s="58">
        <v>18</v>
      </c>
      <c r="CO35" s="59">
        <v>18</v>
      </c>
      <c r="CP35" s="60">
        <f t="shared" si="0"/>
        <v>254</v>
      </c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</row>
    <row r="36" spans="1:118" ht="14.25" customHeight="1">
      <c r="A36" s="1"/>
      <c r="B36" s="1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4"/>
      <c r="U36" s="34"/>
      <c r="V36" s="3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6"/>
      <c r="AI36" s="16"/>
      <c r="AJ36" s="16"/>
      <c r="AK36" s="16"/>
      <c r="AL36" s="16"/>
      <c r="AM36" s="16"/>
      <c r="AN36" s="16"/>
      <c r="AO36" s="16"/>
      <c r="AP36" s="6"/>
      <c r="AQ36" s="17"/>
      <c r="AR36" s="6"/>
      <c r="AS36" s="6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6"/>
      <c r="CC36" s="6"/>
      <c r="CE36" s="52"/>
      <c r="CF36" s="52"/>
      <c r="CG36" s="52"/>
      <c r="CH36" s="8"/>
      <c r="CI36" s="8"/>
      <c r="CJ36" s="6"/>
      <c r="CK36" s="39">
        <v>20</v>
      </c>
      <c r="CN36" s="58">
        <v>20</v>
      </c>
      <c r="CO36" s="59">
        <v>20</v>
      </c>
      <c r="CP36" s="60">
        <f t="shared" si="0"/>
        <v>314</v>
      </c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</row>
    <row r="37" spans="1:118" ht="14.25" customHeight="1">
      <c r="A37" s="1"/>
      <c r="B37" s="15"/>
      <c r="C37" s="66" t="s">
        <v>67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E37" s="12"/>
      <c r="AF37" s="12"/>
      <c r="AG37" s="12"/>
      <c r="AH37" s="18"/>
      <c r="AI37" s="16"/>
      <c r="AJ37" s="16"/>
      <c r="AK37" s="16"/>
      <c r="AL37" s="16"/>
      <c r="AM37" s="16"/>
      <c r="AN37" s="16"/>
      <c r="AO37" s="16"/>
      <c r="AP37" s="6"/>
      <c r="AQ37" s="17"/>
      <c r="AR37" s="6"/>
      <c r="AS37" s="6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CB37" s="6"/>
      <c r="CC37" s="6"/>
      <c r="CH37" s="8"/>
      <c r="CI37" s="8"/>
      <c r="CJ37" s="6"/>
      <c r="CK37" s="39">
        <v>22</v>
      </c>
      <c r="CN37" s="58">
        <v>22</v>
      </c>
      <c r="CO37" s="59">
        <v>22</v>
      </c>
      <c r="CP37" s="60">
        <f t="shared" si="0"/>
        <v>380</v>
      </c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</row>
    <row r="38" spans="1:118" ht="14.25" customHeight="1">
      <c r="A38" s="1"/>
      <c r="B38" s="15"/>
      <c r="C38" s="68" t="s">
        <v>34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85">
        <v>400</v>
      </c>
      <c r="X38" s="85"/>
      <c r="Y38" s="85"/>
      <c r="Z38" s="69" t="s">
        <v>0</v>
      </c>
      <c r="AA38" s="69"/>
      <c r="AB38" s="69"/>
      <c r="AE38" s="12"/>
      <c r="AF38" s="12"/>
      <c r="AG38" s="12"/>
      <c r="AH38" s="16"/>
      <c r="AI38" s="16"/>
      <c r="AJ38" s="16"/>
      <c r="AK38" s="16"/>
      <c r="AL38" s="16"/>
      <c r="AM38" s="16"/>
      <c r="AN38" s="16"/>
      <c r="AO38" s="16"/>
      <c r="AP38" s="6"/>
      <c r="AQ38" s="17"/>
      <c r="AR38" s="6"/>
      <c r="AS38" s="6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CB38" s="6"/>
      <c r="CC38" s="6"/>
      <c r="CE38" s="6"/>
      <c r="CF38" s="6"/>
      <c r="CG38" s="6"/>
      <c r="CH38" s="8"/>
      <c r="CI38" s="8"/>
      <c r="CJ38" s="6"/>
      <c r="CK38" s="39">
        <v>25</v>
      </c>
      <c r="CN38" s="58">
        <v>25</v>
      </c>
      <c r="CO38" s="59">
        <v>25</v>
      </c>
      <c r="CP38" s="60">
        <f t="shared" si="0"/>
        <v>490</v>
      </c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</row>
    <row r="39" spans="1:118" ht="14.25" customHeight="1">
      <c r="A39" s="1"/>
      <c r="B39" s="15"/>
      <c r="C39" s="68" t="s">
        <v>33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85">
        <v>900</v>
      </c>
      <c r="X39" s="85"/>
      <c r="Y39" s="85"/>
      <c r="Z39" s="69" t="s">
        <v>0</v>
      </c>
      <c r="AA39" s="69"/>
      <c r="AB39" s="69"/>
      <c r="AC39" s="12"/>
      <c r="AD39" s="12"/>
      <c r="AE39" s="12"/>
      <c r="AF39" s="12"/>
      <c r="AG39" s="12"/>
      <c r="AI39" s="16"/>
      <c r="AJ39" s="13"/>
      <c r="AK39" s="13"/>
      <c r="AL39" s="13"/>
      <c r="AM39" s="13"/>
      <c r="AN39" s="13"/>
      <c r="AO39" s="13"/>
      <c r="AP39" s="13"/>
      <c r="AQ39" s="14"/>
      <c r="AR39" s="6"/>
      <c r="AS39" s="6"/>
      <c r="AT39" s="6"/>
      <c r="AU39" s="6"/>
      <c r="AV39" s="6"/>
      <c r="AW39" s="6"/>
      <c r="AX39" s="6"/>
      <c r="AY39" s="6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6"/>
      <c r="CB39" s="6"/>
      <c r="CC39" s="6"/>
      <c r="CE39" s="6"/>
      <c r="CF39" s="6"/>
      <c r="CG39" s="6"/>
      <c r="CH39" s="8"/>
      <c r="CI39" s="8"/>
      <c r="CJ39" s="6"/>
      <c r="CK39" s="39">
        <v>28</v>
      </c>
      <c r="CN39" s="58">
        <v>28</v>
      </c>
      <c r="CO39" s="59">
        <v>28</v>
      </c>
      <c r="CP39" s="60">
        <f t="shared" si="0"/>
        <v>615</v>
      </c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</row>
    <row r="40" spans="1:118" ht="14.25" customHeight="1">
      <c r="A40" s="1"/>
      <c r="B40" s="15"/>
      <c r="C40" s="67" t="s">
        <v>89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85">
        <v>50</v>
      </c>
      <c r="X40" s="85"/>
      <c r="Y40" s="85"/>
      <c r="Z40" s="69" t="s">
        <v>0</v>
      </c>
      <c r="AA40" s="69"/>
      <c r="AB40" s="69"/>
      <c r="AC40" s="12"/>
      <c r="AD40" s="12"/>
      <c r="AE40" s="12"/>
      <c r="AF40" s="12"/>
      <c r="AG40" s="12"/>
      <c r="AI40" s="16"/>
      <c r="AJ40" s="16"/>
      <c r="AK40" s="16"/>
      <c r="AL40" s="16"/>
      <c r="AM40" s="16"/>
      <c r="AN40" s="16"/>
      <c r="AO40" s="16"/>
      <c r="AP40" s="6"/>
      <c r="AQ40" s="17"/>
      <c r="AR40" s="6"/>
      <c r="AS40" s="6"/>
      <c r="AT40" s="6"/>
      <c r="AY40" s="6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6"/>
      <c r="CB40" s="6"/>
      <c r="CC40" s="6"/>
      <c r="CH40" s="6"/>
      <c r="CI40" s="8"/>
      <c r="CJ40" s="6"/>
      <c r="CK40" s="39">
        <v>32</v>
      </c>
      <c r="CN40" s="58">
        <v>32</v>
      </c>
      <c r="CO40" s="59">
        <v>32</v>
      </c>
      <c r="CP40" s="60">
        <f t="shared" si="0"/>
        <v>804</v>
      </c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</row>
    <row r="41" spans="1:118" ht="14.25" customHeight="1">
      <c r="A41" s="1"/>
      <c r="B41" s="15"/>
      <c r="C41" s="67" t="s">
        <v>91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9">
        <f>W39-W40</f>
        <v>850</v>
      </c>
      <c r="X41" s="69"/>
      <c r="Y41" s="69"/>
      <c r="Z41" s="69" t="s">
        <v>0</v>
      </c>
      <c r="AA41" s="69"/>
      <c r="AB41" s="69"/>
      <c r="AC41" s="12"/>
      <c r="AD41" s="12"/>
      <c r="AE41" s="12"/>
      <c r="AF41" s="12"/>
      <c r="AG41" s="12"/>
      <c r="AI41" s="16"/>
      <c r="AJ41" s="16"/>
      <c r="AK41" s="16"/>
      <c r="AL41" s="16"/>
      <c r="AM41" s="16"/>
      <c r="AN41" s="16"/>
      <c r="AO41" s="16"/>
      <c r="AP41" s="6"/>
      <c r="AQ41" s="17"/>
      <c r="AR41" s="6"/>
      <c r="AS41" s="6"/>
      <c r="AT41" s="6"/>
      <c r="AY41" s="6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6"/>
      <c r="CB41" s="6"/>
      <c r="CC41" s="6"/>
      <c r="CE41" s="12"/>
      <c r="CF41" s="12"/>
      <c r="CG41" s="35"/>
      <c r="CH41" s="6"/>
      <c r="CI41" s="8"/>
      <c r="CJ41" s="6"/>
      <c r="CK41" s="39">
        <v>40</v>
      </c>
      <c r="CN41" s="58">
        <v>40</v>
      </c>
      <c r="CO41" s="59">
        <v>40</v>
      </c>
      <c r="CP41" s="60">
        <f t="shared" si="0"/>
        <v>1256</v>
      </c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</row>
    <row r="42" spans="1:118" ht="14.25" customHeight="1">
      <c r="A42" s="1"/>
      <c r="B42" s="15"/>
      <c r="C42" s="68" t="s">
        <v>50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85">
        <v>60</v>
      </c>
      <c r="X42" s="85"/>
      <c r="Y42" s="85"/>
      <c r="Z42" s="69" t="s">
        <v>0</v>
      </c>
      <c r="AA42" s="69"/>
      <c r="AB42" s="69"/>
      <c r="AC42" s="12"/>
      <c r="AD42" s="12"/>
      <c r="AE42" s="12"/>
      <c r="AF42" s="12"/>
      <c r="AG42" s="12"/>
      <c r="AI42" s="16"/>
      <c r="AJ42" s="16"/>
      <c r="AK42" s="16"/>
      <c r="AL42" s="16"/>
      <c r="AM42" s="16"/>
      <c r="AN42" s="16"/>
      <c r="AO42" s="16"/>
      <c r="AP42" s="6"/>
      <c r="AQ42" s="17"/>
      <c r="AR42" s="6"/>
      <c r="AS42" s="6"/>
      <c r="AT42" s="6"/>
      <c r="AY42" s="6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6"/>
      <c r="CB42" s="6"/>
      <c r="CC42" s="6"/>
      <c r="CE42" s="12"/>
      <c r="CF42" s="12"/>
      <c r="CG42" s="35"/>
      <c r="CH42" s="6"/>
      <c r="CI42" s="8"/>
      <c r="CJ42" s="6"/>
      <c r="CK42" s="6"/>
      <c r="CN42" s="61"/>
      <c r="CO42" s="62"/>
      <c r="CP42" s="63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</row>
    <row r="43" spans="1:118" ht="14.25" customHeight="1">
      <c r="A43" s="1"/>
      <c r="B43" s="15"/>
      <c r="C43" s="67" t="s">
        <v>90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9">
        <f>W41-W42</f>
        <v>790</v>
      </c>
      <c r="X43" s="69"/>
      <c r="Y43" s="69"/>
      <c r="Z43" s="69" t="s">
        <v>0</v>
      </c>
      <c r="AA43" s="69"/>
      <c r="AB43" s="69"/>
      <c r="AC43" s="12"/>
      <c r="AD43" s="12"/>
      <c r="AE43" s="12"/>
      <c r="AF43" s="12"/>
      <c r="AG43" s="12"/>
      <c r="AI43" s="16"/>
      <c r="AJ43" s="16"/>
      <c r="AK43" s="16"/>
      <c r="AL43" s="16"/>
      <c r="AM43" s="16"/>
      <c r="AN43" s="16"/>
      <c r="AO43" s="16"/>
      <c r="AP43" s="6"/>
      <c r="AQ43" s="17"/>
      <c r="AR43" s="6"/>
      <c r="AS43" s="6"/>
      <c r="AT43" s="6"/>
      <c r="AY43" s="6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6"/>
      <c r="CB43" s="6"/>
      <c r="CC43" s="6"/>
      <c r="CE43" s="12"/>
      <c r="CF43" s="12"/>
      <c r="CG43" s="35"/>
      <c r="CH43" s="6"/>
      <c r="CI43" s="8"/>
      <c r="CJ43" s="6"/>
      <c r="CK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</row>
    <row r="44" spans="1:118" ht="14.25" customHeight="1">
      <c r="A44" s="1"/>
      <c r="B44" s="15"/>
      <c r="C44" s="68" t="s">
        <v>51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85">
        <v>60</v>
      </c>
      <c r="X44" s="85"/>
      <c r="Y44" s="85"/>
      <c r="Z44" s="69" t="s">
        <v>0</v>
      </c>
      <c r="AA44" s="69"/>
      <c r="AB44" s="69"/>
      <c r="AP44" s="18"/>
      <c r="AQ44" s="20"/>
      <c r="AR44" s="6"/>
      <c r="AS44" s="6"/>
      <c r="AT44" s="6"/>
      <c r="AY44" s="6"/>
      <c r="AZ44" s="6"/>
      <c r="BA44" s="6"/>
      <c r="BB44" s="6"/>
      <c r="BC44" s="6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</row>
    <row r="45" spans="1:118" ht="14.25" customHeight="1">
      <c r="A45" s="1"/>
      <c r="B45" s="15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64"/>
      <c r="S45" s="64"/>
      <c r="T45" s="64"/>
      <c r="U45" s="7"/>
      <c r="V45" s="7"/>
      <c r="W45" s="7"/>
      <c r="Z45" s="28"/>
      <c r="AA45" s="28"/>
      <c r="AB45" s="28"/>
      <c r="AH45" s="18"/>
      <c r="AP45" s="18"/>
      <c r="AQ45" s="20"/>
      <c r="AR45" s="6"/>
      <c r="AS45" s="6"/>
      <c r="AT45" s="6"/>
      <c r="AY45" s="6"/>
      <c r="AZ45" s="6"/>
      <c r="BA45" s="6"/>
      <c r="BB45" s="6"/>
      <c r="BC45" s="6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</row>
    <row r="46" spans="1:118" ht="14.25" customHeight="1">
      <c r="A46" s="1"/>
      <c r="B46" s="15"/>
      <c r="C46" s="66" t="s">
        <v>70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H46" s="18"/>
      <c r="AP46" s="18"/>
      <c r="AQ46" s="20"/>
      <c r="AR46" s="6"/>
      <c r="AS46" s="6"/>
      <c r="AT46" s="6"/>
      <c r="AY46" s="6"/>
      <c r="AZ46" s="6"/>
      <c r="BA46" s="6"/>
      <c r="BB46" s="6"/>
      <c r="BC46" s="6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</row>
    <row r="47" spans="1:118" ht="14.25" customHeight="1">
      <c r="A47" s="1"/>
      <c r="B47" s="15"/>
      <c r="C47" s="68" t="s">
        <v>69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85">
        <v>2400</v>
      </c>
      <c r="X47" s="85"/>
      <c r="Y47" s="85"/>
      <c r="Z47" s="69" t="s">
        <v>36</v>
      </c>
      <c r="AA47" s="69"/>
      <c r="AB47" s="69"/>
      <c r="AH47" s="18"/>
      <c r="AP47" s="18"/>
      <c r="AQ47" s="20"/>
      <c r="AR47" s="6"/>
      <c r="AS47" s="6"/>
      <c r="AT47" s="6"/>
      <c r="AY47" s="6"/>
      <c r="AZ47" s="6"/>
      <c r="BA47" s="6"/>
      <c r="BB47" s="6"/>
      <c r="BC47" s="6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</row>
    <row r="48" spans="1:118" ht="14.25" customHeight="1">
      <c r="A48" s="1"/>
      <c r="B48" s="1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64"/>
      <c r="S48" s="64"/>
      <c r="T48" s="64"/>
      <c r="U48" s="28"/>
      <c r="V48" s="28"/>
      <c r="W48" s="28"/>
      <c r="AH48" s="18"/>
      <c r="AP48" s="18"/>
      <c r="AQ48" s="20"/>
      <c r="AR48" s="6"/>
      <c r="AS48" s="6"/>
      <c r="AT48" s="6"/>
      <c r="AY48" s="6"/>
      <c r="AZ48" s="6"/>
      <c r="BA48" s="6"/>
      <c r="BB48" s="6"/>
      <c r="BC48" s="6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</row>
    <row r="49" spans="1:118" ht="14.25" customHeight="1">
      <c r="A49" s="1"/>
      <c r="B49" s="15"/>
      <c r="C49" s="66" t="s">
        <v>37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H49" s="18"/>
      <c r="AP49" s="18"/>
      <c r="AQ49" s="20"/>
      <c r="AR49" s="6"/>
      <c r="AS49" s="6"/>
      <c r="AT49" s="6"/>
      <c r="AY49" s="6"/>
      <c r="AZ49" s="6"/>
      <c r="BA49" s="6"/>
      <c r="BB49" s="6"/>
      <c r="BC49" s="6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</row>
    <row r="50" spans="1:118" ht="14.25" customHeight="1">
      <c r="A50" s="1"/>
      <c r="B50" s="15"/>
      <c r="C50" s="67" t="s">
        <v>71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83">
        <f>0.85*W35*W31/W32*(0.003/(0.003+0.005))</f>
        <v>2.3201530612244899E-2</v>
      </c>
      <c r="X50" s="83"/>
      <c r="Y50" s="83"/>
      <c r="Z50" s="69"/>
      <c r="AA50" s="69"/>
      <c r="AB50" s="69"/>
      <c r="AH50" s="7"/>
      <c r="AI50" s="7"/>
      <c r="AJ50" s="18" t="s">
        <v>27</v>
      </c>
      <c r="AP50" s="18"/>
      <c r="AQ50" s="20"/>
      <c r="AR50" s="6"/>
      <c r="AS50" s="6"/>
      <c r="AT50" s="6"/>
      <c r="AY50" s="6"/>
      <c r="AZ50" s="6"/>
      <c r="BA50" s="6"/>
      <c r="BB50" s="6"/>
      <c r="BC50" s="6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</row>
    <row r="51" spans="1:118" ht="14.25" customHeight="1">
      <c r="A51" s="1"/>
      <c r="B51" s="15"/>
      <c r="C51" s="67" t="s">
        <v>72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83">
        <f>0.31875*W35</f>
        <v>0.24361607142857139</v>
      </c>
      <c r="X51" s="83"/>
      <c r="Y51" s="83"/>
      <c r="Z51" s="28"/>
      <c r="AA51" s="28"/>
      <c r="AB51" s="28"/>
      <c r="AH51" s="18"/>
      <c r="AP51" s="18"/>
      <c r="AQ51" s="20"/>
      <c r="AR51" s="6"/>
      <c r="AS51" s="6"/>
      <c r="AT51" s="6"/>
      <c r="AY51" s="6"/>
      <c r="AZ51" s="6"/>
      <c r="BA51" s="6"/>
      <c r="BB51" s="6"/>
      <c r="BC51" s="6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</row>
    <row r="52" spans="1:118" ht="14.25" customHeight="1">
      <c r="A52" s="1"/>
      <c r="B52" s="15"/>
      <c r="C52" s="67" t="s">
        <v>73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83">
        <f>W51*(1-0.59*W51)*W31</f>
        <v>8.3440114070471925</v>
      </c>
      <c r="X52" s="83"/>
      <c r="Y52" s="83"/>
      <c r="Z52" s="69" t="s">
        <v>26</v>
      </c>
      <c r="AA52" s="69"/>
      <c r="AB52" s="69"/>
      <c r="AH52" s="18"/>
      <c r="AP52" s="18"/>
      <c r="AQ52" s="20"/>
      <c r="AR52" s="6"/>
      <c r="AS52" s="6"/>
      <c r="AT52" s="6"/>
      <c r="AY52" s="6"/>
      <c r="AZ52" s="6"/>
      <c r="BA52" s="6"/>
      <c r="BB52" s="6"/>
      <c r="BC52" s="6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</row>
    <row r="53" spans="1:118" ht="14.25" customHeight="1">
      <c r="A53" s="1"/>
      <c r="B53" s="15"/>
      <c r="C53" s="67" t="s">
        <v>74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83">
        <f>W47*10^6/(W34*W38*W41^2)</f>
        <v>9.2272202998846602</v>
      </c>
      <c r="X53" s="83"/>
      <c r="Y53" s="83"/>
      <c r="Z53" s="69" t="s">
        <v>26</v>
      </c>
      <c r="AA53" s="69"/>
      <c r="AB53" s="69"/>
      <c r="AH53" s="18"/>
      <c r="AP53" s="18"/>
      <c r="AQ53" s="20"/>
      <c r="AR53" s="6"/>
      <c r="AS53" s="6"/>
      <c r="AT53" s="6"/>
      <c r="AY53" s="6"/>
      <c r="AZ53" s="6"/>
      <c r="BA53" s="6"/>
      <c r="BB53" s="6"/>
      <c r="BC53" s="6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</row>
    <row r="54" spans="1:118" ht="14.25" customHeight="1">
      <c r="A54" s="1"/>
      <c r="B54" s="15"/>
      <c r="C54" s="106" t="str">
        <f>IF(W53&gt;W52,"Compression Reinforcement is Required!","Compression Reinforcement is Not Required!")</f>
        <v>Compression Reinforcement is Required!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H54" s="18"/>
      <c r="AP54" s="18"/>
      <c r="AQ54" s="20"/>
      <c r="AR54" s="6"/>
      <c r="AS54" s="6"/>
      <c r="AT54" s="6"/>
      <c r="AY54" s="6"/>
      <c r="AZ54" s="6"/>
      <c r="BA54" s="6"/>
      <c r="BB54" s="6"/>
      <c r="BC54" s="6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</row>
    <row r="55" spans="1:118" ht="14.25" customHeight="1">
      <c r="A55" s="1"/>
      <c r="B55" s="1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AH55" s="18"/>
      <c r="AP55" s="18"/>
      <c r="AQ55" s="20"/>
      <c r="AR55" s="6"/>
      <c r="AS55" s="6"/>
      <c r="AT55" s="6"/>
      <c r="AY55" s="6"/>
      <c r="AZ55" s="6"/>
      <c r="BA55" s="6"/>
      <c r="BB55" s="6"/>
      <c r="BC55" s="6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</row>
    <row r="56" spans="1:118" ht="14.25" customHeight="1">
      <c r="A56" s="1"/>
      <c r="B56" s="15"/>
      <c r="C56" s="66" t="s">
        <v>38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H56" s="18"/>
      <c r="AP56" s="18"/>
      <c r="AQ56" s="20"/>
      <c r="AR56" s="6"/>
      <c r="AS56" s="6"/>
      <c r="AT56" s="6"/>
      <c r="AY56" s="6"/>
      <c r="AZ56" s="6"/>
      <c r="BA56" s="6"/>
      <c r="BB56" s="6"/>
      <c r="BC56" s="6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</row>
    <row r="57" spans="1:118" ht="14.25" customHeight="1">
      <c r="A57" s="1"/>
      <c r="B57" s="15"/>
      <c r="C57" s="67" t="s">
        <v>72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84">
        <f>0.31875*W35</f>
        <v>0.24361607142857139</v>
      </c>
      <c r="X57" s="84"/>
      <c r="Y57" s="84"/>
      <c r="Z57" s="69"/>
      <c r="AA57" s="69"/>
      <c r="AB57" s="69"/>
      <c r="AH57" s="18"/>
      <c r="AP57" s="18"/>
      <c r="AQ57" s="20"/>
      <c r="AR57" s="6"/>
      <c r="AS57" s="6"/>
      <c r="AT57" s="6"/>
      <c r="AY57" s="6"/>
      <c r="AZ57" s="6"/>
      <c r="BA57" s="6"/>
      <c r="BB57" s="6"/>
      <c r="BC57" s="6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</row>
    <row r="58" spans="1:118" ht="14.25" customHeight="1">
      <c r="A58" s="1"/>
      <c r="B58" s="15"/>
      <c r="C58" s="79" t="s">
        <v>75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83">
        <f>0.31875*W31*W35/W32</f>
        <v>2.3201530612244899E-2</v>
      </c>
      <c r="X58" s="83"/>
      <c r="Y58" s="83"/>
      <c r="Z58" s="69"/>
      <c r="AA58" s="69"/>
      <c r="AB58" s="69"/>
      <c r="AH58" s="18"/>
      <c r="AP58" s="18"/>
      <c r="AQ58" s="20"/>
      <c r="AR58" s="6"/>
      <c r="AS58" s="6"/>
      <c r="AT58" s="6"/>
      <c r="AY58" s="6"/>
      <c r="AZ58" s="6"/>
      <c r="BA58" s="6"/>
      <c r="BB58" s="6"/>
      <c r="BC58" s="6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</row>
    <row r="59" spans="1:118" ht="14.25" customHeight="1">
      <c r="A59" s="1"/>
      <c r="B59" s="15"/>
      <c r="C59" s="79" t="s">
        <v>76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83">
        <f>W58*W41/W43</f>
        <v>2.4963672177731853E-2</v>
      </c>
      <c r="X59" s="83"/>
      <c r="Y59" s="83"/>
      <c r="Z59" s="69"/>
      <c r="AA59" s="69"/>
      <c r="AB59" s="69"/>
      <c r="AH59" s="18"/>
      <c r="AP59" s="18"/>
      <c r="AQ59" s="20"/>
      <c r="AR59" s="6"/>
      <c r="AS59" s="6"/>
      <c r="AT59" s="6"/>
      <c r="AY59" s="6"/>
      <c r="AZ59" s="6"/>
      <c r="BA59" s="6"/>
      <c r="BB59" s="6"/>
      <c r="BC59" s="6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</row>
    <row r="60" spans="1:118" ht="14.25" customHeight="1">
      <c r="A60" s="1"/>
      <c r="B60" s="15"/>
      <c r="C60" s="67" t="s">
        <v>77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83">
        <f>W59*W32/W31</f>
        <v>0.26211855786618449</v>
      </c>
      <c r="X60" s="83"/>
      <c r="Y60" s="83"/>
      <c r="Z60" s="69"/>
      <c r="AA60" s="69"/>
      <c r="AB60" s="69"/>
      <c r="AH60" s="18"/>
      <c r="AP60" s="18"/>
      <c r="AQ60" s="20"/>
      <c r="AR60" s="6"/>
      <c r="AS60" s="6"/>
      <c r="AT60" s="6"/>
      <c r="AY60" s="6"/>
      <c r="AZ60" s="6"/>
      <c r="BA60" s="6"/>
      <c r="BB60" s="6"/>
      <c r="BC60" s="6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</row>
    <row r="61" spans="1:118" ht="14.25" customHeight="1">
      <c r="A61" s="1"/>
      <c r="B61" s="15"/>
      <c r="C61" s="67" t="s">
        <v>78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80">
        <f>W60*(1-0.59*W60)*W31*W38*W43^2/10^6</f>
        <v>2212.6285823509252</v>
      </c>
      <c r="X61" s="80"/>
      <c r="Y61" s="80"/>
      <c r="Z61" s="69" t="s">
        <v>36</v>
      </c>
      <c r="AA61" s="69"/>
      <c r="AB61" s="69"/>
      <c r="AH61" s="18"/>
      <c r="AP61" s="18"/>
      <c r="AQ61" s="20"/>
      <c r="AR61" s="6"/>
      <c r="AS61" s="6"/>
      <c r="AT61" s="6"/>
      <c r="AY61" s="6"/>
      <c r="AZ61" s="6"/>
      <c r="BA61" s="6"/>
      <c r="BB61" s="6"/>
      <c r="BC61" s="6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</row>
    <row r="62" spans="1:118" ht="14.25" customHeight="1">
      <c r="A62" s="1"/>
      <c r="B62" s="15"/>
      <c r="C62" s="67" t="s">
        <v>52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80">
        <f>IF(C54="Compression Reinforcement is Not Required!","N.A",W47/W34-W61)</f>
        <v>454.03808431574134</v>
      </c>
      <c r="X62" s="80"/>
      <c r="Y62" s="80"/>
      <c r="Z62" s="69" t="s">
        <v>36</v>
      </c>
      <c r="AA62" s="69"/>
      <c r="AB62" s="69"/>
      <c r="AH62" s="18"/>
      <c r="AP62" s="18"/>
      <c r="AQ62" s="20"/>
      <c r="AR62" s="6"/>
      <c r="AS62" s="6"/>
      <c r="AT62" s="6"/>
      <c r="AY62" s="6"/>
      <c r="AZ62" s="6"/>
      <c r="BA62" s="6"/>
      <c r="BB62" s="6"/>
      <c r="BC62" s="6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</row>
    <row r="63" spans="1:118" ht="14.25" customHeight="1">
      <c r="A63" s="1"/>
      <c r="B63" s="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AH63" s="18"/>
      <c r="AP63" s="18"/>
      <c r="AQ63" s="20"/>
      <c r="AR63" s="6"/>
      <c r="AS63" s="6"/>
      <c r="AT63" s="6"/>
      <c r="AY63" s="6"/>
      <c r="AZ63" s="6"/>
      <c r="BA63" s="6"/>
      <c r="BB63" s="6"/>
      <c r="BC63" s="6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</row>
    <row r="64" spans="1:118" ht="14.25" customHeight="1">
      <c r="A64" s="1"/>
      <c r="B64" s="15"/>
      <c r="C64" s="66" t="s">
        <v>39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H64" s="18"/>
      <c r="AP64" s="18"/>
      <c r="AQ64" s="20"/>
      <c r="AR64" s="6"/>
      <c r="AS64" s="6"/>
      <c r="AT64" s="6"/>
      <c r="AY64" s="6"/>
      <c r="AZ64" s="6"/>
      <c r="BA64" s="6"/>
      <c r="BB64" s="6"/>
      <c r="BC64" s="6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</row>
    <row r="65" spans="1:118" ht="14.25" customHeight="1">
      <c r="A65" s="1"/>
      <c r="B65" s="15"/>
      <c r="C65" s="78" t="s">
        <v>79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81">
        <f>1-(W32/(W33*0.003))</f>
        <v>0.30000000000000004</v>
      </c>
      <c r="X65" s="81"/>
      <c r="Y65" s="81"/>
      <c r="AH65" s="18"/>
      <c r="AP65" s="18"/>
      <c r="AQ65" s="20"/>
      <c r="AR65" s="6"/>
      <c r="AS65" s="6"/>
      <c r="AT65" s="6"/>
      <c r="AY65" s="6"/>
      <c r="AZ65" s="6"/>
      <c r="BA65" s="6"/>
      <c r="BB65" s="6"/>
      <c r="BC65" s="6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</row>
    <row r="66" spans="1:118" ht="14.25" customHeight="1">
      <c r="A66" s="1"/>
      <c r="B66" s="15"/>
      <c r="C66" s="67" t="s">
        <v>80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82">
        <f>W65*W41</f>
        <v>255.00000000000003</v>
      </c>
      <c r="X66" s="82"/>
      <c r="Y66" s="82"/>
      <c r="Z66" s="69" t="s">
        <v>0</v>
      </c>
      <c r="AA66" s="69"/>
      <c r="AB66" s="69"/>
      <c r="AH66" s="18"/>
      <c r="AP66" s="18"/>
      <c r="AQ66" s="20"/>
      <c r="AR66" s="6"/>
      <c r="AS66" s="6"/>
      <c r="AT66" s="6"/>
      <c r="AY66" s="6"/>
      <c r="AZ66" s="6"/>
      <c r="BA66" s="6"/>
      <c r="BB66" s="6"/>
      <c r="BC66" s="6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</row>
    <row r="67" spans="1:118" ht="14.25" customHeight="1">
      <c r="A67" s="1"/>
      <c r="B67" s="15"/>
      <c r="C67" s="67" t="s">
        <v>81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82">
        <f>0.375*W41</f>
        <v>318.75</v>
      </c>
      <c r="X67" s="82"/>
      <c r="Y67" s="82"/>
      <c r="Z67" s="69" t="s">
        <v>0</v>
      </c>
      <c r="AA67" s="69"/>
      <c r="AB67" s="69"/>
      <c r="AH67" s="18"/>
      <c r="AP67" s="18"/>
      <c r="AQ67" s="20"/>
      <c r="AR67" s="6"/>
      <c r="AS67" s="6"/>
      <c r="AT67" s="6"/>
      <c r="AY67" s="6"/>
      <c r="AZ67" s="6"/>
      <c r="BA67" s="6"/>
      <c r="BB67" s="6"/>
      <c r="BC67" s="6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</row>
    <row r="68" spans="1:118" ht="14.25" customHeight="1">
      <c r="A68" s="1"/>
      <c r="B68" s="15"/>
      <c r="C68" s="67" t="s">
        <v>53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82">
        <f>W44/W67</f>
        <v>0.18823529411764706</v>
      </c>
      <c r="X68" s="82"/>
      <c r="Y68" s="82"/>
      <c r="Z68" s="69"/>
      <c r="AA68" s="69"/>
      <c r="AB68" s="69"/>
      <c r="AH68" s="18"/>
      <c r="AP68" s="18"/>
      <c r="AQ68" s="20"/>
      <c r="AR68" s="6"/>
      <c r="AS68" s="6"/>
      <c r="AT68" s="6"/>
      <c r="AY68" s="6"/>
      <c r="AZ68" s="6"/>
      <c r="BA68" s="6"/>
      <c r="BB68" s="6"/>
      <c r="BC68" s="6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</row>
    <row r="69" spans="1:118" ht="14.25" customHeight="1">
      <c r="A69" s="1"/>
      <c r="B69" s="15"/>
      <c r="C69" s="67" t="s">
        <v>82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74">
        <f>MIN(0.003*W33*(1-W68),W32)</f>
        <v>420</v>
      </c>
      <c r="X69" s="74"/>
      <c r="Y69" s="74"/>
      <c r="Z69" s="69" t="s">
        <v>26</v>
      </c>
      <c r="AA69" s="69"/>
      <c r="AB69" s="69"/>
      <c r="AH69" s="18"/>
      <c r="AP69" s="18"/>
      <c r="AQ69" s="20"/>
      <c r="AR69" s="6"/>
      <c r="AS69" s="6"/>
      <c r="AT69" s="6"/>
      <c r="AY69" s="6"/>
      <c r="AZ69" s="6"/>
      <c r="BA69" s="6"/>
      <c r="BB69" s="6"/>
      <c r="BC69" s="6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</row>
    <row r="70" spans="1:118" ht="14.25" customHeight="1">
      <c r="A70" s="1"/>
      <c r="B70" s="15"/>
      <c r="C70" s="67" t="s">
        <v>83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74">
        <f>IF(W68&lt;=W65,W32,W69)</f>
        <v>420</v>
      </c>
      <c r="X70" s="74"/>
      <c r="Y70" s="74"/>
      <c r="Z70" s="69" t="s">
        <v>26</v>
      </c>
      <c r="AA70" s="69"/>
      <c r="AB70" s="69"/>
      <c r="AH70" s="18"/>
      <c r="AP70" s="18"/>
      <c r="AQ70" s="20"/>
      <c r="AR70" s="6"/>
      <c r="AS70" s="6"/>
      <c r="AT70" s="6"/>
      <c r="AY70" s="6"/>
      <c r="AZ70" s="6"/>
      <c r="BA70" s="6"/>
      <c r="BB70" s="6"/>
      <c r="BC70" s="6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</row>
    <row r="71" spans="1:118" ht="14.25" customHeight="1">
      <c r="A71" s="1"/>
      <c r="B71" s="15"/>
      <c r="C71" s="68" t="s">
        <v>84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74">
        <f>IF(W62="N.A",0,W62*10^6/(W70*(W43-W44)))</f>
        <v>1480.8809012255099</v>
      </c>
      <c r="X71" s="74"/>
      <c r="Y71" s="74"/>
      <c r="Z71" s="69" t="s">
        <v>40</v>
      </c>
      <c r="AA71" s="69"/>
      <c r="AB71" s="69"/>
      <c r="AH71" s="18"/>
      <c r="AP71" s="18"/>
      <c r="AQ71" s="20"/>
      <c r="AR71" s="6"/>
      <c r="AS71" s="6"/>
      <c r="AT71" s="6"/>
      <c r="AY71" s="6"/>
      <c r="AZ71" s="6"/>
      <c r="BA71" s="6"/>
      <c r="BB71" s="6"/>
      <c r="BC71" s="6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</row>
    <row r="72" spans="1:118" ht="14.25" customHeight="1">
      <c r="A72" s="1"/>
      <c r="B72" s="15"/>
      <c r="C72" s="68" t="s">
        <v>54</v>
      </c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75">
        <v>25</v>
      </c>
      <c r="X72" s="75"/>
      <c r="Y72" s="75"/>
      <c r="Z72" s="69" t="s">
        <v>0</v>
      </c>
      <c r="AA72" s="69"/>
      <c r="AB72" s="69"/>
      <c r="AH72" s="18"/>
      <c r="AP72" s="18"/>
      <c r="AQ72" s="20"/>
      <c r="AR72" s="6"/>
      <c r="AS72" s="6"/>
      <c r="AT72" s="6"/>
      <c r="AY72" s="6"/>
      <c r="AZ72" s="6"/>
      <c r="BA72" s="6"/>
      <c r="BB72" s="6"/>
      <c r="BC72" s="6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</row>
    <row r="73" spans="1:118" ht="14.25" customHeight="1">
      <c r="A73" s="1"/>
      <c r="B73" s="15"/>
      <c r="C73" s="68" t="s">
        <v>55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74">
        <f>PI()/4*W72^2</f>
        <v>490.87385212340519</v>
      </c>
      <c r="X73" s="74"/>
      <c r="Y73" s="74"/>
      <c r="Z73" s="69" t="s">
        <v>40</v>
      </c>
      <c r="AA73" s="69"/>
      <c r="AB73" s="69"/>
      <c r="AC73" s="77" t="str">
        <f>IF(W71=0,"","USE "&amp;MAX(2,FIXED(CEILING(W71/VLOOKUP(W72,CN31:CP41,3,FALSE),1),0))&amp;" - T"&amp;FIXED(W72,0))</f>
        <v>USE 4 - T25</v>
      </c>
      <c r="AD73" s="77"/>
      <c r="AE73" s="77"/>
      <c r="AF73" s="77"/>
      <c r="AG73" s="77"/>
      <c r="AH73" s="40"/>
      <c r="AP73" s="18"/>
      <c r="AQ73" s="20"/>
      <c r="AR73" s="6"/>
      <c r="AS73" s="6"/>
      <c r="AT73" s="6"/>
      <c r="AY73" s="6"/>
      <c r="AZ73" s="6"/>
      <c r="BA73" s="6"/>
      <c r="BB73" s="6"/>
      <c r="BC73" s="6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</row>
    <row r="74" spans="1:118" ht="14.25" customHeight="1">
      <c r="A74" s="1"/>
      <c r="B74" s="15"/>
      <c r="C74" s="68" t="s">
        <v>44</v>
      </c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75">
        <v>4</v>
      </c>
      <c r="X74" s="75"/>
      <c r="Y74" s="75"/>
      <c r="Z74" s="69"/>
      <c r="AA74" s="69"/>
      <c r="AB74" s="69"/>
      <c r="AC74" s="55"/>
      <c r="AD74" s="55"/>
      <c r="AE74" s="55"/>
      <c r="AF74" s="55"/>
      <c r="AG74" s="55"/>
      <c r="AH74" s="18"/>
      <c r="AP74" s="18"/>
      <c r="AQ74" s="20"/>
      <c r="AR74" s="6"/>
      <c r="AS74" s="6"/>
      <c r="AT74" s="6"/>
      <c r="AY74" s="6"/>
      <c r="AZ74" s="6"/>
      <c r="BA74" s="6"/>
      <c r="BB74" s="6"/>
      <c r="BC74" s="6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</row>
    <row r="75" spans="1:118" ht="14.25" customHeight="1">
      <c r="A75" s="1"/>
      <c r="B75" s="15"/>
      <c r="C75" s="67" t="s">
        <v>64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74">
        <f>W74*W73</f>
        <v>1963.4954084936207</v>
      </c>
      <c r="X75" s="74"/>
      <c r="Y75" s="74"/>
      <c r="Z75" s="69" t="s">
        <v>40</v>
      </c>
      <c r="AA75" s="69"/>
      <c r="AB75" s="69"/>
      <c r="AC75" s="7"/>
      <c r="AD75" s="76" t="str">
        <f>IF(W75&gt;=W71,"Valid Design!","Invalid Design!")</f>
        <v>Valid Design!</v>
      </c>
      <c r="AE75" s="76"/>
      <c r="AF75" s="76"/>
      <c r="AG75" s="76"/>
      <c r="AH75" s="76"/>
      <c r="AI75" s="7"/>
      <c r="AJ75" s="7"/>
      <c r="AK75" s="7"/>
      <c r="AL75" s="7"/>
      <c r="AM75" s="7"/>
      <c r="AP75" s="18"/>
      <c r="AQ75" s="20"/>
      <c r="AR75" s="6"/>
      <c r="AS75" s="6"/>
      <c r="AT75" s="6"/>
      <c r="AY75" s="6"/>
      <c r="AZ75" s="6"/>
      <c r="BA75" s="6"/>
      <c r="BB75" s="6"/>
      <c r="BC75" s="6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</row>
    <row r="76" spans="1:118" ht="14.25" customHeight="1">
      <c r="A76" s="1"/>
      <c r="B76" s="15"/>
      <c r="C76" s="68" t="s">
        <v>56</v>
      </c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74">
        <f>W71+(W59*W38*W43)</f>
        <v>9369.401309388777</v>
      </c>
      <c r="X76" s="74"/>
      <c r="Y76" s="74"/>
      <c r="Z76" s="69" t="s">
        <v>40</v>
      </c>
      <c r="AA76" s="69"/>
      <c r="AB76" s="69"/>
      <c r="AC76" s="55"/>
      <c r="AD76" s="55"/>
      <c r="AE76" s="55"/>
      <c r="AF76" s="55"/>
      <c r="AG76" s="55"/>
      <c r="AH76" s="18"/>
      <c r="AP76" s="18"/>
      <c r="AQ76" s="20"/>
      <c r="AR76" s="6"/>
      <c r="AS76" s="6"/>
      <c r="AT76" s="6"/>
      <c r="AY76" s="6"/>
      <c r="AZ76" s="6"/>
      <c r="BA76" s="6"/>
      <c r="BB76" s="6"/>
      <c r="BC76" s="6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</row>
    <row r="77" spans="1:118" ht="14.25" customHeight="1">
      <c r="A77" s="1"/>
      <c r="B77" s="1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AC77" s="55"/>
      <c r="AD77" s="55"/>
      <c r="AE77" s="55"/>
      <c r="AF77" s="55"/>
      <c r="AG77" s="55"/>
      <c r="AH77" s="18"/>
      <c r="AP77" s="18"/>
      <c r="AQ77" s="20"/>
      <c r="AR77" s="6"/>
      <c r="AS77" s="6"/>
      <c r="AT77" s="6"/>
      <c r="AY77" s="6"/>
      <c r="AZ77" s="6"/>
      <c r="BA77" s="6"/>
      <c r="BB77" s="6"/>
      <c r="BC77" s="6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</row>
    <row r="78" spans="1:118" ht="14.25" customHeight="1">
      <c r="A78" s="1"/>
      <c r="B78" s="15"/>
      <c r="C78" s="66" t="s">
        <v>45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55"/>
      <c r="AD78" s="55"/>
      <c r="AE78" s="55"/>
      <c r="AF78" s="55"/>
      <c r="AG78" s="55"/>
      <c r="AH78" s="18"/>
      <c r="AP78" s="18"/>
      <c r="AQ78" s="20"/>
      <c r="AR78" s="6"/>
      <c r="AS78" s="6"/>
      <c r="AT78" s="6"/>
      <c r="AY78" s="6"/>
      <c r="AZ78" s="6"/>
      <c r="BA78" s="6"/>
      <c r="BB78" s="6"/>
      <c r="BC78" s="6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</row>
    <row r="79" spans="1:118" ht="14.25" customHeight="1">
      <c r="A79" s="1"/>
      <c r="B79" s="15"/>
      <c r="C79" s="78" t="s">
        <v>57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68">
        <f>0.25*SQRT(W31)/W32*W38*W43</f>
        <v>1189.6187388252476</v>
      </c>
      <c r="X79" s="68"/>
      <c r="Y79" s="68"/>
      <c r="Z79" s="69" t="s">
        <v>40</v>
      </c>
      <c r="AA79" s="69"/>
      <c r="AB79" s="69"/>
      <c r="AC79" s="55"/>
      <c r="AD79" s="55"/>
      <c r="AE79" s="55"/>
      <c r="AF79" s="55"/>
      <c r="AG79" s="55"/>
      <c r="AH79" s="7"/>
      <c r="AI79" s="7"/>
      <c r="AJ79" s="18" t="s">
        <v>60</v>
      </c>
      <c r="AP79" s="18"/>
      <c r="AQ79" s="20"/>
      <c r="AR79" s="6"/>
      <c r="AS79" s="6"/>
      <c r="AT79" s="6"/>
      <c r="AY79" s="6"/>
      <c r="AZ79" s="6"/>
      <c r="BA79" s="6"/>
      <c r="BB79" s="6"/>
      <c r="BC79" s="6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</row>
    <row r="80" spans="1:118" ht="14.25" customHeight="1">
      <c r="A80" s="1"/>
      <c r="B80" s="15"/>
      <c r="C80" s="67" t="s">
        <v>58</v>
      </c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>
        <f>1.4/W32*W38*W43</f>
        <v>1053.3333333333333</v>
      </c>
      <c r="X80" s="68"/>
      <c r="Y80" s="68"/>
      <c r="Z80" s="69" t="s">
        <v>40</v>
      </c>
      <c r="AA80" s="69"/>
      <c r="AB80" s="69"/>
      <c r="AC80" s="55"/>
      <c r="AD80" s="55"/>
      <c r="AE80" s="55"/>
      <c r="AF80" s="55"/>
      <c r="AG80" s="55"/>
      <c r="AH80" s="18"/>
      <c r="AJ80" s="18" t="s">
        <v>61</v>
      </c>
      <c r="AP80" s="18"/>
      <c r="AQ80" s="20"/>
      <c r="AR80" s="6"/>
      <c r="AS80" s="6"/>
      <c r="AT80" s="6"/>
      <c r="AY80" s="6"/>
      <c r="AZ80" s="6"/>
      <c r="BA80" s="6"/>
      <c r="BB80" s="6"/>
      <c r="BC80" s="6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</row>
    <row r="81" spans="1:118" ht="14.25" customHeight="1">
      <c r="A81" s="1"/>
      <c r="B81" s="15"/>
      <c r="C81" s="67" t="s">
        <v>59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>
        <f>MAX(W79,W80)</f>
        <v>1189.6187388252476</v>
      </c>
      <c r="X81" s="68"/>
      <c r="Y81" s="68"/>
      <c r="Z81" s="69" t="s">
        <v>40</v>
      </c>
      <c r="AA81" s="69"/>
      <c r="AB81" s="69"/>
      <c r="AC81" s="55"/>
      <c r="AD81" s="55"/>
      <c r="AE81" s="55"/>
      <c r="AF81" s="55"/>
      <c r="AG81" s="55"/>
      <c r="AH81" s="18"/>
      <c r="AP81" s="18"/>
      <c r="AQ81" s="20"/>
      <c r="AR81" s="6"/>
      <c r="AS81" s="6"/>
      <c r="AT81" s="6"/>
      <c r="AY81" s="6"/>
      <c r="AZ81" s="6"/>
      <c r="BA81" s="6"/>
      <c r="BB81" s="6"/>
      <c r="BC81" s="6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</row>
    <row r="82" spans="1:118" ht="14.25" customHeight="1">
      <c r="A82" s="1"/>
      <c r="B82" s="15"/>
      <c r="C82" s="67" t="s">
        <v>62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>
        <f>MAX(W76,W81)</f>
        <v>9369.401309388777</v>
      </c>
      <c r="X82" s="68"/>
      <c r="Y82" s="68"/>
      <c r="Z82" s="69" t="s">
        <v>40</v>
      </c>
      <c r="AA82" s="69"/>
      <c r="AB82" s="69"/>
      <c r="AC82" s="55"/>
      <c r="AD82" s="55"/>
      <c r="AE82" s="55"/>
      <c r="AF82" s="55"/>
      <c r="AG82" s="55"/>
      <c r="AH82" s="18"/>
      <c r="AP82" s="18"/>
      <c r="AQ82" s="20"/>
      <c r="AR82" s="6"/>
      <c r="AS82" s="6"/>
      <c r="AT82" s="6"/>
      <c r="AY82" s="6"/>
      <c r="AZ82" s="6"/>
      <c r="BA82" s="6"/>
      <c r="BB82" s="6"/>
      <c r="BC82" s="6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</row>
    <row r="83" spans="1:118" ht="14.25" customHeight="1">
      <c r="A83" s="1"/>
      <c r="B83" s="15"/>
      <c r="C83" s="73" t="s">
        <v>63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W83" s="75">
        <v>32</v>
      </c>
      <c r="X83" s="75"/>
      <c r="Y83" s="75"/>
      <c r="Z83" s="69" t="s">
        <v>0</v>
      </c>
      <c r="AA83" s="69"/>
      <c r="AB83" s="69"/>
      <c r="AC83" s="55"/>
      <c r="AD83" s="55"/>
      <c r="AE83" s="55"/>
      <c r="AF83" s="55"/>
      <c r="AG83" s="55"/>
      <c r="AH83" s="18"/>
      <c r="AP83" s="18"/>
      <c r="AQ83" s="20"/>
      <c r="AR83" s="6"/>
      <c r="AS83" s="6"/>
      <c r="AT83" s="6"/>
      <c r="AY83" s="6"/>
      <c r="AZ83" s="6"/>
      <c r="BA83" s="6"/>
      <c r="BB83" s="6"/>
      <c r="BC83" s="6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</row>
    <row r="84" spans="1:118" ht="14.25" customHeight="1">
      <c r="A84" s="1"/>
      <c r="B84" s="15"/>
      <c r="C84" s="68" t="s">
        <v>55</v>
      </c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74">
        <f>PI()/4*W83^2</f>
        <v>804.24771931898704</v>
      </c>
      <c r="X84" s="74"/>
      <c r="Y84" s="74"/>
      <c r="Z84" s="69" t="s">
        <v>40</v>
      </c>
      <c r="AA84" s="69"/>
      <c r="AB84" s="69"/>
      <c r="AC84" s="77" t="str">
        <f>"USE "&amp;MAX(2,FIXED(CEILING(W82/VLOOKUP(W83,CN31:CP41,3,FALSE),1),0))&amp;" - T"&amp;FIXED(W83,0)</f>
        <v>USE 12 - T32</v>
      </c>
      <c r="AD84" s="77"/>
      <c r="AE84" s="77"/>
      <c r="AF84" s="77"/>
      <c r="AG84" s="77"/>
      <c r="AH84" s="18"/>
      <c r="AP84" s="18"/>
      <c r="AQ84" s="20"/>
      <c r="AR84" s="6"/>
      <c r="AS84" s="6"/>
      <c r="AT84" s="6"/>
      <c r="AY84" s="6"/>
      <c r="AZ84" s="6"/>
      <c r="BA84" s="6"/>
      <c r="BB84" s="6"/>
      <c r="BC84" s="6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</row>
    <row r="85" spans="1:118" ht="14.25" customHeight="1">
      <c r="A85" s="1"/>
      <c r="B85" s="15"/>
      <c r="C85" s="68" t="s">
        <v>44</v>
      </c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75">
        <v>12</v>
      </c>
      <c r="X85" s="75"/>
      <c r="Y85" s="75"/>
      <c r="AC85" s="55"/>
      <c r="AD85" s="55"/>
      <c r="AE85" s="55"/>
      <c r="AF85" s="55"/>
      <c r="AG85" s="55"/>
      <c r="AH85" s="18"/>
      <c r="AP85" s="18"/>
      <c r="AQ85" s="20"/>
      <c r="AR85" s="6"/>
      <c r="AS85" s="6"/>
      <c r="AT85" s="6"/>
      <c r="AY85" s="6"/>
      <c r="AZ85" s="6"/>
      <c r="BA85" s="6"/>
      <c r="BB85" s="6"/>
      <c r="BC85" s="6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</row>
    <row r="86" spans="1:118" ht="14.25" customHeight="1">
      <c r="A86" s="1"/>
      <c r="B86" s="15"/>
      <c r="C86" s="68" t="s">
        <v>66</v>
      </c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74">
        <f>W85*W84</f>
        <v>9650.9726318278445</v>
      </c>
      <c r="X86" s="74"/>
      <c r="Y86" s="74"/>
      <c r="Z86" s="69" t="s">
        <v>40</v>
      </c>
      <c r="AA86" s="69"/>
      <c r="AB86" s="69"/>
      <c r="AC86" s="7"/>
      <c r="AD86" s="76" t="str">
        <f>IF(W86&gt;=W82,"Valid Design!","Invalid Design!")</f>
        <v>Valid Design!</v>
      </c>
      <c r="AE86" s="76"/>
      <c r="AF86" s="76"/>
      <c r="AG86" s="76"/>
      <c r="AH86" s="76"/>
      <c r="AI86" s="7"/>
      <c r="AJ86" s="7"/>
      <c r="AK86" s="7"/>
      <c r="AL86" s="7"/>
      <c r="AM86" s="7"/>
      <c r="AP86" s="18"/>
      <c r="AQ86" s="20"/>
      <c r="AR86" s="6"/>
      <c r="AS86" s="6"/>
      <c r="AT86" s="6"/>
      <c r="AY86" s="6"/>
      <c r="AZ86" s="6"/>
      <c r="BA86" s="6"/>
      <c r="BB86" s="6"/>
      <c r="BC86" s="6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</row>
    <row r="87" spans="1:118" ht="14.25" customHeight="1">
      <c r="A87" s="1"/>
      <c r="B87" s="1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AC87" s="55"/>
      <c r="AD87" s="55"/>
      <c r="AE87" s="55"/>
      <c r="AF87" s="55"/>
      <c r="AG87" s="55"/>
      <c r="AH87" s="18"/>
      <c r="AP87" s="18"/>
      <c r="AQ87" s="20"/>
      <c r="AR87" s="6"/>
      <c r="AS87" s="6"/>
      <c r="AT87" s="6"/>
      <c r="AY87" s="6"/>
      <c r="AZ87" s="6"/>
      <c r="BA87" s="6"/>
      <c r="BB87" s="6"/>
      <c r="BC87" s="6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</row>
    <row r="88" spans="1:118" ht="14.25" customHeight="1">
      <c r="A88" s="1"/>
      <c r="B88" s="15"/>
      <c r="C88" s="66" t="s">
        <v>86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55"/>
      <c r="AD88" s="55"/>
      <c r="AE88" s="55"/>
      <c r="AF88" s="55"/>
      <c r="AG88" s="55"/>
      <c r="AH88" s="18"/>
      <c r="AP88" s="18"/>
      <c r="AQ88" s="20"/>
      <c r="AR88" s="6"/>
      <c r="AS88" s="6"/>
      <c r="AT88" s="6"/>
      <c r="AY88" s="6"/>
      <c r="AZ88" s="6"/>
      <c r="BA88" s="6"/>
      <c r="BB88" s="6"/>
      <c r="BC88" s="6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</row>
    <row r="89" spans="1:118" ht="14.25" customHeight="1">
      <c r="A89" s="1"/>
      <c r="B89" s="15"/>
      <c r="C89" s="78" t="s">
        <v>85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68">
        <f>IF(C54="Compression Reinforcement is Not Required!","N.A",W75)</f>
        <v>1963.4954084936207</v>
      </c>
      <c r="X89" s="68"/>
      <c r="Y89" s="68"/>
      <c r="Z89" s="69" t="s">
        <v>40</v>
      </c>
      <c r="AA89" s="69"/>
      <c r="AB89" s="69"/>
      <c r="AC89" s="7"/>
      <c r="AD89" s="70" t="str">
        <f>IF(W71=0,"","USE "&amp;W74&amp;" - T"&amp;FIXED(W72,0))</f>
        <v>USE 4 - T25</v>
      </c>
      <c r="AE89" s="70"/>
      <c r="AF89" s="70"/>
      <c r="AG89" s="70"/>
      <c r="AH89" s="70"/>
      <c r="AJ89" s="7"/>
      <c r="AK89" s="7"/>
      <c r="AL89" s="7"/>
      <c r="AM89" s="7"/>
      <c r="AN89" s="7"/>
      <c r="AP89" s="18"/>
      <c r="AQ89" s="20"/>
      <c r="AR89" s="6"/>
      <c r="AS89" s="6"/>
      <c r="AT89" s="6"/>
      <c r="AY89" s="6"/>
      <c r="AZ89" s="6"/>
      <c r="BA89" s="6"/>
      <c r="BB89" s="6"/>
      <c r="BC89" s="6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</row>
    <row r="90" spans="1:118" ht="14.25" customHeight="1">
      <c r="A90" s="1"/>
      <c r="B90" s="15"/>
      <c r="C90" s="67" t="s">
        <v>65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>
        <f>W86</f>
        <v>9650.9726318278445</v>
      </c>
      <c r="X90" s="68"/>
      <c r="Y90" s="68"/>
      <c r="Z90" s="69" t="s">
        <v>40</v>
      </c>
      <c r="AA90" s="69"/>
      <c r="AB90" s="69"/>
      <c r="AC90" s="7"/>
      <c r="AD90" s="70" t="str">
        <f>"USE "&amp;W85&amp;" - T"&amp;FIXED(W83,0)</f>
        <v>USE 12 - T32</v>
      </c>
      <c r="AE90" s="70"/>
      <c r="AF90" s="70"/>
      <c r="AG90" s="70"/>
      <c r="AH90" s="70"/>
      <c r="AJ90" s="7"/>
      <c r="AK90" s="7"/>
      <c r="AL90" s="7"/>
      <c r="AM90" s="7"/>
      <c r="AN90" s="7"/>
      <c r="AP90" s="18"/>
      <c r="AQ90" s="20"/>
      <c r="AR90" s="6"/>
      <c r="AS90" s="6"/>
      <c r="AT90" s="6"/>
      <c r="AY90" s="6"/>
      <c r="AZ90" s="6"/>
      <c r="BA90" s="6"/>
      <c r="BB90" s="6"/>
      <c r="BC90" s="6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</row>
    <row r="91" spans="1:118" ht="14.25" customHeight="1">
      <c r="A91" s="1"/>
      <c r="B91" s="46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104"/>
      <c r="U91" s="104"/>
      <c r="V91" s="104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8"/>
      <c r="AJ91" s="48"/>
      <c r="AK91" s="48"/>
      <c r="AL91" s="48"/>
      <c r="AM91" s="48"/>
      <c r="AN91" s="48"/>
      <c r="AO91" s="48"/>
      <c r="AP91" s="49"/>
      <c r="AQ91" s="50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</row>
    <row r="92" spans="1:118" ht="14.25" customHeight="1">
      <c r="A92" s="1"/>
      <c r="B92" s="6"/>
      <c r="C92" s="73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T92" s="82"/>
      <c r="U92" s="82"/>
      <c r="V92" s="8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I92" s="1"/>
      <c r="BJ92" s="1"/>
      <c r="BW92" s="8"/>
      <c r="BX92" s="8"/>
      <c r="BY92" s="8"/>
      <c r="BZ92" s="8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</row>
    <row r="93" spans="1:118" ht="14.25" hidden="1" customHeight="1">
      <c r="A93" s="1"/>
      <c r="B93" s="6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T93" s="83"/>
      <c r="U93" s="83"/>
      <c r="V93" s="83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8"/>
      <c r="AK93" s="16"/>
      <c r="AL93" s="16"/>
      <c r="AM93" s="16"/>
      <c r="AN93" s="16"/>
      <c r="AO93" s="1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I93" s="1"/>
      <c r="BJ93" s="1"/>
      <c r="BW93" s="8"/>
      <c r="BX93" s="8"/>
      <c r="BY93" s="8"/>
      <c r="BZ93" s="8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</row>
    <row r="94" spans="1:118" ht="14.25" hidden="1" customHeight="1">
      <c r="A94" s="1"/>
      <c r="B94" s="6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T94" s="83"/>
      <c r="U94" s="83"/>
      <c r="V94" s="83"/>
      <c r="W94" s="21"/>
      <c r="X94" s="21"/>
      <c r="Y94" s="21"/>
      <c r="Z94" s="21"/>
      <c r="AA94" s="21"/>
      <c r="AB94" s="21"/>
      <c r="AC94" s="21"/>
      <c r="AD94" s="12"/>
      <c r="AE94" s="12"/>
      <c r="AF94" s="12"/>
      <c r="AG94" s="12"/>
      <c r="AH94" s="18"/>
      <c r="AI94" s="16"/>
      <c r="AJ94" s="16"/>
      <c r="AK94" s="16"/>
      <c r="AL94" s="16"/>
      <c r="AM94" s="16"/>
      <c r="AN94" s="16"/>
      <c r="AO94" s="1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I94" s="1"/>
      <c r="BJ94" s="1"/>
      <c r="BW94" s="8"/>
      <c r="BX94" s="8"/>
      <c r="BY94" s="8"/>
      <c r="BZ94" s="8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</row>
    <row r="95" spans="1:118" ht="14.25" hidden="1" customHeight="1">
      <c r="A95" s="1"/>
      <c r="B95" s="6"/>
      <c r="AF95" s="28"/>
      <c r="AG95" s="28"/>
      <c r="AH95" s="16"/>
      <c r="AI95" s="16"/>
      <c r="AJ95" s="16"/>
      <c r="AK95" s="16"/>
      <c r="AL95" s="16"/>
      <c r="AM95" s="16"/>
      <c r="AN95" s="16"/>
      <c r="AO95" s="1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I95" s="1"/>
      <c r="BJ95" s="1"/>
      <c r="BW95" s="8"/>
      <c r="BX95" s="8"/>
      <c r="BY95" s="8"/>
      <c r="BZ95" s="8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</row>
    <row r="96" spans="1:118" ht="14.25" hidden="1" customHeight="1">
      <c r="A96" s="1"/>
      <c r="B96" s="6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23"/>
      <c r="AG96" s="23"/>
      <c r="AH96" s="16"/>
      <c r="AI96" s="16"/>
      <c r="AJ96" s="16"/>
      <c r="AK96" s="16"/>
      <c r="AL96" s="16"/>
      <c r="AM96" s="16"/>
      <c r="AN96" s="16"/>
      <c r="AO96" s="1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I96" s="1"/>
      <c r="BJ96" s="1"/>
      <c r="BW96" s="8"/>
      <c r="BX96" s="8"/>
      <c r="BY96" s="8"/>
      <c r="BZ96" s="8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</row>
    <row r="97" spans="1:118" ht="14.25" hidden="1" customHeight="1">
      <c r="A97" s="1"/>
      <c r="B97" s="6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Y97" s="24"/>
      <c r="Z97" s="24"/>
      <c r="AA97" s="24"/>
      <c r="AB97" s="24"/>
      <c r="AC97" s="24"/>
      <c r="AD97" s="24"/>
      <c r="AE97" s="24"/>
      <c r="AF97" s="24"/>
      <c r="AG97" s="24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I97" s="1"/>
      <c r="BJ97" s="1"/>
      <c r="BW97" s="8"/>
      <c r="BX97" s="8"/>
      <c r="BY97" s="8"/>
      <c r="BZ97" s="8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</row>
    <row r="98" spans="1:118" ht="14.25" hidden="1" customHeight="1">
      <c r="A98" s="1"/>
      <c r="B98" s="6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Y98" s="24"/>
      <c r="Z98" s="24"/>
      <c r="AA98" s="24"/>
      <c r="AB98" s="24"/>
      <c r="AC98" s="24"/>
      <c r="AD98" s="24"/>
      <c r="AE98" s="24"/>
      <c r="AF98" s="24"/>
      <c r="AG98" s="24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I98" s="1"/>
      <c r="BJ98" s="1"/>
      <c r="BW98" s="8"/>
      <c r="BX98" s="8"/>
      <c r="BY98" s="8"/>
      <c r="BZ98" s="8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</row>
    <row r="99" spans="1:118" ht="14.25" hidden="1" customHeight="1">
      <c r="A99" s="1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5"/>
      <c r="AS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</row>
    <row r="100" spans="1:118" ht="14.25" hidden="1" customHeight="1">
      <c r="A100" s="1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5"/>
      <c r="AS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</row>
    <row r="101" spans="1:118" ht="14.25" hidden="1" customHeight="1">
      <c r="A101" s="1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5"/>
      <c r="AS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</row>
    <row r="102" spans="1:118" ht="14.25" hidden="1" customHeight="1">
      <c r="A102" s="1"/>
      <c r="AR102" s="25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6"/>
      <c r="CB102" s="6"/>
      <c r="CC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</row>
    <row r="103" spans="1:118" ht="14.25" hidden="1" customHeight="1">
      <c r="A103" s="1"/>
      <c r="AR103" s="25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6"/>
      <c r="CB103" s="6"/>
      <c r="CC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</row>
    <row r="104" spans="1:118" ht="14.25" hidden="1" customHeight="1">
      <c r="A104" s="1"/>
      <c r="AR104" s="25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F104" s="8"/>
      <c r="BG104" s="8"/>
      <c r="BH104" s="8"/>
      <c r="BI104" s="8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</row>
    <row r="105" spans="1:118" ht="14.25" hidden="1" customHeight="1">
      <c r="A105" s="1"/>
      <c r="AR105" s="25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F105" s="8"/>
      <c r="BG105" s="8"/>
      <c r="BH105" s="8"/>
      <c r="BI105" s="8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</row>
    <row r="106" spans="1:118" ht="14.25" hidden="1" customHeight="1">
      <c r="A106" s="1"/>
      <c r="AR106" s="25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8"/>
      <c r="BD106" s="8"/>
      <c r="BE106" s="8"/>
      <c r="BF106" s="8"/>
      <c r="BG106" s="8"/>
      <c r="BH106" s="8"/>
      <c r="BI106" s="8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</row>
    <row r="107" spans="1:118" ht="14.25" hidden="1" customHeight="1">
      <c r="A107" s="1"/>
      <c r="AR107" s="25"/>
      <c r="AS107" s="92"/>
      <c r="AT107" s="92"/>
      <c r="AU107" s="92"/>
      <c r="AV107" s="92"/>
      <c r="AW107" s="92"/>
      <c r="AX107" s="6"/>
      <c r="AY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</row>
    <row r="108" spans="1:118" ht="14.25" hidden="1" customHeight="1">
      <c r="A108" s="1"/>
      <c r="AR108" s="25"/>
      <c r="AS108" s="92"/>
      <c r="AT108" s="92"/>
      <c r="AU108" s="92"/>
      <c r="AV108" s="92"/>
      <c r="AW108" s="92"/>
      <c r="AX108" s="6"/>
      <c r="AY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</row>
    <row r="109" spans="1:118" ht="14.25" hidden="1" customHeight="1">
      <c r="A109" s="1"/>
      <c r="AR109" s="25"/>
      <c r="AS109" s="92"/>
      <c r="AT109" s="92"/>
      <c r="AU109" s="92"/>
      <c r="AV109" s="92"/>
      <c r="AW109" s="92"/>
    </row>
    <row r="110" spans="1:118" ht="14.25" hidden="1" customHeight="1">
      <c r="A110" s="1"/>
      <c r="AR110" s="25"/>
    </row>
    <row r="111" spans="1:118" ht="14.25" hidden="1" customHeight="1">
      <c r="A111" s="1"/>
      <c r="AR111" s="25"/>
    </row>
    <row r="112" spans="1:118" ht="14.25" hidden="1" customHeight="1">
      <c r="A112" s="56"/>
      <c r="AR112" s="25"/>
    </row>
    <row r="113" spans="1:44" ht="14.25" hidden="1" customHeight="1">
      <c r="A113" s="1"/>
      <c r="AR113" s="25"/>
    </row>
    <row r="114" spans="1:44" ht="14.25" hidden="1" customHeight="1">
      <c r="A114" s="1"/>
      <c r="AR114" s="25"/>
    </row>
    <row r="115" spans="1:44" ht="14.25" hidden="1" customHeight="1">
      <c r="A115" s="1"/>
      <c r="AR115" s="25"/>
    </row>
    <row r="116" spans="1:44" ht="14.25" hidden="1" customHeight="1">
      <c r="A116" s="1"/>
      <c r="AR116" s="25"/>
    </row>
    <row r="117" spans="1:44" ht="14.25" hidden="1" customHeight="1">
      <c r="A117" s="1"/>
      <c r="AR117" s="25"/>
    </row>
    <row r="118" spans="1:44" ht="14.25" hidden="1" customHeight="1">
      <c r="A118" s="1"/>
    </row>
    <row r="119" spans="1:44" ht="14.25" hidden="1" customHeight="1">
      <c r="A119" s="1"/>
    </row>
    <row r="120" spans="1:44" ht="14.25" hidden="1" customHeight="1">
      <c r="A120" s="1"/>
    </row>
    <row r="121" spans="1:44" ht="14.25" hidden="1" customHeight="1">
      <c r="A121" s="1"/>
    </row>
    <row r="122" spans="1:44" ht="14.25" hidden="1" customHeight="1">
      <c r="A122" s="1"/>
    </row>
    <row r="123" spans="1:44" ht="14.25" hidden="1" customHeight="1">
      <c r="A123" s="1"/>
    </row>
    <row r="124" spans="1:44" ht="14.25" hidden="1" customHeight="1">
      <c r="A124" s="1"/>
    </row>
    <row r="125" spans="1:44" ht="14.25" hidden="1" customHeight="1">
      <c r="A125" s="1"/>
    </row>
    <row r="126" spans="1:44" ht="14.25" hidden="1" customHeight="1">
      <c r="A126" s="1"/>
    </row>
    <row r="127" spans="1:44" ht="14.25" hidden="1" customHeight="1">
      <c r="A127" s="1"/>
    </row>
    <row r="128" spans="1:44" ht="14.25" hidden="1" customHeight="1">
      <c r="A128" s="1"/>
    </row>
    <row r="129" spans="1:1" ht="14.25" hidden="1" customHeight="1">
      <c r="A129" s="1"/>
    </row>
    <row r="130" spans="1:1" ht="14.25" hidden="1" customHeight="1">
      <c r="A130" s="1"/>
    </row>
    <row r="131" spans="1:1" ht="14.25" hidden="1" customHeight="1">
      <c r="A131" s="1"/>
    </row>
    <row r="132" spans="1:1" ht="14.25" hidden="1" customHeight="1">
      <c r="A132" s="1"/>
    </row>
    <row r="133" spans="1:1" ht="14.25" hidden="1" customHeight="1">
      <c r="A133" s="1"/>
    </row>
    <row r="134" spans="1:1" ht="14.25" hidden="1" customHeight="1">
      <c r="A134" s="1"/>
    </row>
    <row r="135" spans="1:1" ht="14.25" hidden="1" customHeight="1">
      <c r="A135" s="1"/>
    </row>
    <row r="136" spans="1:1" ht="14.25" hidden="1" customHeight="1">
      <c r="A136" s="1"/>
    </row>
    <row r="137" spans="1:1" ht="14.25" hidden="1" customHeight="1">
      <c r="A137" s="1"/>
    </row>
    <row r="138" spans="1:1" ht="14.25" hidden="1" customHeight="1">
      <c r="A138" s="1"/>
    </row>
    <row r="139" spans="1:1" ht="14.25" hidden="1" customHeight="1">
      <c r="A139" s="1"/>
    </row>
    <row r="140" spans="1:1" ht="14.25" hidden="1" customHeight="1">
      <c r="A140" s="1"/>
    </row>
    <row r="141" spans="1:1" ht="14.25" hidden="1" customHeight="1">
      <c r="A141" s="1"/>
    </row>
    <row r="142" spans="1:1" ht="14.25" hidden="1" customHeight="1">
      <c r="A142" s="1"/>
    </row>
    <row r="143" spans="1:1" ht="14.25" hidden="1" customHeight="1">
      <c r="A143" s="1"/>
    </row>
    <row r="144" spans="1:1" ht="14.25" hidden="1" customHeight="1">
      <c r="A144" s="1"/>
    </row>
    <row r="145" spans="1:1" ht="14.25" hidden="1" customHeight="1">
      <c r="A145" s="1"/>
    </row>
    <row r="146" spans="1:1" ht="14.25" hidden="1" customHeight="1">
      <c r="A146" s="1"/>
    </row>
    <row r="147" spans="1:1" ht="14.25" hidden="1" customHeight="1">
      <c r="A147" s="1"/>
    </row>
    <row r="148" spans="1:1" ht="14.25" hidden="1" customHeight="1">
      <c r="A148" s="1"/>
    </row>
    <row r="149" spans="1:1" ht="14.25" hidden="1" customHeight="1">
      <c r="A149" s="1"/>
    </row>
    <row r="150" spans="1:1" ht="14.25" hidden="1" customHeight="1">
      <c r="A150" s="1"/>
    </row>
    <row r="151" spans="1:1" ht="14.25" hidden="1" customHeight="1">
      <c r="A151" s="1"/>
    </row>
    <row r="152" spans="1:1" ht="14.25" hidden="1" customHeight="1">
      <c r="A152" s="1"/>
    </row>
    <row r="153" spans="1:1" ht="14.25" hidden="1" customHeight="1">
      <c r="A153" s="1"/>
    </row>
    <row r="154" spans="1:1" ht="14.25" hidden="1" customHeight="1">
      <c r="A154" s="1"/>
    </row>
    <row r="155" spans="1:1" ht="14.25" hidden="1" customHeight="1">
      <c r="A155" s="1"/>
    </row>
    <row r="156" spans="1:1" ht="14.25" hidden="1" customHeight="1">
      <c r="A156" s="1"/>
    </row>
    <row r="157" spans="1:1" ht="14.25" hidden="1" customHeight="1">
      <c r="A157" s="1"/>
    </row>
    <row r="158" spans="1:1" ht="14.25" hidden="1" customHeight="1">
      <c r="A158" s="1"/>
    </row>
    <row r="159" spans="1:1" ht="14.25" hidden="1" customHeight="1">
      <c r="A159" s="1"/>
    </row>
    <row r="160" spans="1:1" ht="14.25" hidden="1" customHeight="1">
      <c r="A160" s="1"/>
    </row>
    <row r="161" spans="1:1" ht="14.25" hidden="1" customHeight="1">
      <c r="A161" s="1"/>
    </row>
    <row r="162" spans="1:1" ht="14.25" hidden="1" customHeight="1">
      <c r="A162" s="1"/>
    </row>
    <row r="163" spans="1:1" ht="14.25" hidden="1" customHeight="1">
      <c r="A163" s="1"/>
    </row>
    <row r="164" spans="1:1" ht="14.25" hidden="1" customHeight="1">
      <c r="A164" s="1"/>
    </row>
    <row r="165" spans="1:1" ht="14.25" hidden="1" customHeight="1">
      <c r="A165" s="1"/>
    </row>
    <row r="166" spans="1:1" ht="14.25" hidden="1" customHeight="1">
      <c r="A166" s="1"/>
    </row>
    <row r="167" spans="1:1" ht="14.25" hidden="1" customHeight="1">
      <c r="A167" s="1"/>
    </row>
    <row r="168" spans="1:1" ht="14.25" hidden="1" customHeight="1">
      <c r="A168" s="1"/>
    </row>
    <row r="169" spans="1:1" ht="14.25" hidden="1" customHeight="1">
      <c r="A169" s="1"/>
    </row>
    <row r="170" spans="1:1" ht="14.25" hidden="1" customHeight="1">
      <c r="A170" s="1"/>
    </row>
    <row r="171" spans="1:1" ht="14.25" hidden="1" customHeight="1">
      <c r="A171" s="1"/>
    </row>
    <row r="172" spans="1:1" ht="14.25" hidden="1" customHeight="1">
      <c r="A172" s="1"/>
    </row>
    <row r="173" spans="1:1" ht="14.25" hidden="1" customHeight="1">
      <c r="A173" s="1"/>
    </row>
    <row r="174" spans="1:1" ht="14.25" hidden="1" customHeight="1">
      <c r="A174" s="1"/>
    </row>
    <row r="175" spans="1:1" ht="14.25" hidden="1" customHeight="1">
      <c r="A175" s="1"/>
    </row>
    <row r="176" spans="1:1" ht="14.25" hidden="1" customHeight="1">
      <c r="A176" s="1"/>
    </row>
    <row r="177" spans="1:1" ht="14.25" hidden="1" customHeight="1">
      <c r="A177" s="1"/>
    </row>
    <row r="178" spans="1:1" ht="14.25" hidden="1" customHeight="1">
      <c r="A178" s="1"/>
    </row>
    <row r="179" spans="1:1" ht="14.25" hidden="1" customHeight="1">
      <c r="A179" s="1"/>
    </row>
    <row r="180" spans="1:1" ht="14.25" hidden="1" customHeight="1">
      <c r="A180" s="1"/>
    </row>
    <row r="181" spans="1:1" ht="14.25" hidden="1" customHeight="1">
      <c r="A181" s="1"/>
    </row>
    <row r="182" spans="1:1" ht="14.25" hidden="1" customHeight="1">
      <c r="A182" s="1"/>
    </row>
    <row r="183" spans="1:1" ht="14.25" hidden="1" customHeight="1">
      <c r="A183" s="1"/>
    </row>
    <row r="184" spans="1:1" ht="14.25" hidden="1" customHeight="1">
      <c r="A184" s="1"/>
    </row>
    <row r="185" spans="1:1" ht="14.25" hidden="1" customHeight="1">
      <c r="A185" s="1"/>
    </row>
    <row r="186" spans="1:1" ht="14.25" hidden="1" customHeight="1">
      <c r="A186" s="1"/>
    </row>
    <row r="187" spans="1:1" ht="14.25" hidden="1" customHeight="1">
      <c r="A187" s="1"/>
    </row>
    <row r="188" spans="1:1" ht="14.25" hidden="1" customHeight="1">
      <c r="A188" s="1"/>
    </row>
    <row r="189" spans="1:1" ht="14.25" hidden="1" customHeight="1">
      <c r="A189" s="1"/>
    </row>
    <row r="190" spans="1:1" ht="14.25" hidden="1" customHeight="1">
      <c r="A190" s="1"/>
    </row>
    <row r="191" spans="1:1" ht="14.25" hidden="1" customHeight="1">
      <c r="A191" s="1"/>
    </row>
    <row r="192" spans="1:1" ht="14.25" hidden="1" customHeight="1">
      <c r="A192" s="1"/>
    </row>
    <row r="193" spans="1:1" ht="14.25" hidden="1" customHeight="1">
      <c r="A193" s="1"/>
    </row>
    <row r="194" spans="1:1" ht="14.25" hidden="1" customHeight="1">
      <c r="A194" s="1"/>
    </row>
    <row r="195" spans="1:1" ht="14.25" hidden="1" customHeight="1">
      <c r="A195" s="1"/>
    </row>
    <row r="196" spans="1:1" ht="14.25" hidden="1" customHeight="1">
      <c r="A196" s="1"/>
    </row>
    <row r="197" spans="1:1" ht="14.25" hidden="1" customHeight="1">
      <c r="A197" s="1"/>
    </row>
    <row r="198" spans="1:1" ht="14.25" hidden="1" customHeight="1">
      <c r="A198" s="1"/>
    </row>
    <row r="199" spans="1:1" ht="14.25" hidden="1" customHeight="1">
      <c r="A199" s="1"/>
    </row>
    <row r="200" spans="1:1" ht="14.25" hidden="1" customHeight="1">
      <c r="A200" s="1"/>
    </row>
    <row r="201" spans="1:1" ht="14.25" hidden="1" customHeight="1">
      <c r="A201" s="1"/>
    </row>
    <row r="202" spans="1:1" ht="14.25" hidden="1" customHeight="1">
      <c r="A202" s="1"/>
    </row>
    <row r="203" spans="1:1" ht="14.25" hidden="1" customHeight="1">
      <c r="A203" s="1"/>
    </row>
    <row r="204" spans="1:1" ht="14.25" hidden="1" customHeight="1">
      <c r="A204" s="1"/>
    </row>
    <row r="205" spans="1:1" ht="14.25" hidden="1" customHeight="1">
      <c r="A205" s="1"/>
    </row>
    <row r="206" spans="1:1" ht="14.25" hidden="1" customHeight="1">
      <c r="A206" s="1"/>
    </row>
    <row r="207" spans="1:1" ht="14.25" hidden="1" customHeight="1">
      <c r="A207" s="1"/>
    </row>
    <row r="208" spans="1:1" ht="14.25" hidden="1" customHeight="1">
      <c r="A208" s="1"/>
    </row>
    <row r="209" spans="1:1" ht="14.25" hidden="1" customHeight="1">
      <c r="A209" s="1"/>
    </row>
    <row r="210" spans="1:1" ht="14.25" hidden="1" customHeight="1">
      <c r="A210" s="1"/>
    </row>
    <row r="211" spans="1:1" ht="14.25" hidden="1" customHeight="1">
      <c r="A211" s="1"/>
    </row>
    <row r="212" spans="1:1" ht="14.25" hidden="1" customHeight="1">
      <c r="A212" s="1"/>
    </row>
    <row r="213" spans="1:1" ht="14.25" hidden="1" customHeight="1">
      <c r="A213" s="1"/>
    </row>
    <row r="214" spans="1:1" ht="14.25" hidden="1" customHeight="1">
      <c r="A214" s="1"/>
    </row>
    <row r="215" spans="1:1" ht="14.25" hidden="1" customHeight="1">
      <c r="A215" s="1"/>
    </row>
    <row r="216" spans="1:1" ht="14.25" hidden="1" customHeight="1">
      <c r="A216" s="1"/>
    </row>
    <row r="217" spans="1:1" ht="14.25" hidden="1" customHeight="1">
      <c r="A217" s="1"/>
    </row>
    <row r="218" spans="1:1" ht="14.25" hidden="1" customHeight="1">
      <c r="A218" s="1"/>
    </row>
    <row r="219" spans="1:1" ht="14.25" hidden="1" customHeight="1">
      <c r="A219" s="1"/>
    </row>
    <row r="220" spans="1:1" ht="14.25" hidden="1" customHeight="1">
      <c r="A220" s="1"/>
    </row>
    <row r="221" spans="1:1" ht="14.25" hidden="1" customHeight="1">
      <c r="A221" s="1"/>
    </row>
    <row r="222" spans="1:1" ht="14.25" hidden="1" customHeight="1">
      <c r="A222" s="1"/>
    </row>
    <row r="223" spans="1:1" ht="14.25" hidden="1" customHeight="1">
      <c r="A223" s="1"/>
    </row>
    <row r="224" spans="1:1" ht="14.25" hidden="1" customHeight="1">
      <c r="A224" s="1"/>
    </row>
    <row r="225" spans="1:1" ht="14.25" hidden="1" customHeight="1">
      <c r="A225" s="1"/>
    </row>
    <row r="226" spans="1:1" ht="14.25" hidden="1" customHeight="1">
      <c r="A226" s="1"/>
    </row>
    <row r="227" spans="1:1" ht="14.25" hidden="1" customHeight="1">
      <c r="A227" s="1"/>
    </row>
    <row r="228" spans="1:1" ht="14.25" hidden="1" customHeight="1">
      <c r="A228" s="1"/>
    </row>
    <row r="229" spans="1:1" ht="14.25" hidden="1" customHeight="1">
      <c r="A229" s="1"/>
    </row>
    <row r="230" spans="1:1" ht="14.25" hidden="1" customHeight="1">
      <c r="A230" s="1"/>
    </row>
    <row r="231" spans="1:1" ht="14.25" hidden="1" customHeight="1">
      <c r="A231" s="1"/>
    </row>
    <row r="232" spans="1:1" ht="14.25" hidden="1" customHeight="1">
      <c r="A232" s="1"/>
    </row>
    <row r="233" spans="1:1" ht="14.25" hidden="1" customHeight="1">
      <c r="A233" s="1"/>
    </row>
    <row r="234" spans="1:1" ht="14.25" hidden="1" customHeight="1">
      <c r="A234" s="1"/>
    </row>
    <row r="235" spans="1:1" ht="14.25" hidden="1" customHeight="1">
      <c r="A235" s="1"/>
    </row>
    <row r="236" spans="1:1" ht="14.25" hidden="1" customHeight="1">
      <c r="A236" s="1"/>
    </row>
    <row r="237" spans="1:1" ht="14.25" hidden="1" customHeight="1">
      <c r="A237" s="1"/>
    </row>
    <row r="238" spans="1:1" ht="14.25" hidden="1" customHeight="1">
      <c r="A238" s="1"/>
    </row>
    <row r="239" spans="1:1" ht="14.25" hidden="1" customHeight="1">
      <c r="A239" s="1"/>
    </row>
    <row r="240" spans="1:1" ht="14.25" hidden="1" customHeight="1">
      <c r="A240" s="1"/>
    </row>
    <row r="241" spans="1:1" ht="14.25" hidden="1" customHeight="1">
      <c r="A241" s="1"/>
    </row>
    <row r="242" spans="1:1" ht="14.25" hidden="1" customHeight="1">
      <c r="A242" s="1"/>
    </row>
    <row r="243" spans="1:1" ht="14.25" hidden="1" customHeight="1">
      <c r="A243" s="1"/>
    </row>
    <row r="244" spans="1:1" ht="14.25" hidden="1" customHeight="1">
      <c r="A244" s="1"/>
    </row>
    <row r="245" spans="1:1" ht="14.25" hidden="1" customHeight="1">
      <c r="A245" s="1"/>
    </row>
    <row r="246" spans="1:1" ht="14.25" hidden="1" customHeight="1">
      <c r="A246" s="1"/>
    </row>
    <row r="247" spans="1:1" ht="14.25" hidden="1" customHeight="1">
      <c r="A247" s="1"/>
    </row>
    <row r="248" spans="1:1" ht="14.25" hidden="1" customHeight="1">
      <c r="A248" s="1"/>
    </row>
    <row r="249" spans="1:1" ht="14.25" hidden="1" customHeight="1">
      <c r="A249" s="1"/>
    </row>
    <row r="250" spans="1:1" ht="14.25" hidden="1" customHeight="1">
      <c r="A250" s="1"/>
    </row>
    <row r="251" spans="1:1" ht="14.25" hidden="1" customHeight="1">
      <c r="A251" s="1"/>
    </row>
    <row r="252" spans="1:1" ht="14.25" hidden="1" customHeight="1">
      <c r="A252" s="1"/>
    </row>
    <row r="253" spans="1:1" ht="14.25" hidden="1" customHeight="1">
      <c r="A253" s="1"/>
    </row>
    <row r="254" spans="1:1" ht="14.25" hidden="1" customHeight="1">
      <c r="A254" s="1"/>
    </row>
    <row r="255" spans="1:1" ht="14.25" hidden="1" customHeight="1">
      <c r="A255" s="1"/>
    </row>
    <row r="256" spans="1:1" ht="14.25" hidden="1" customHeight="1">
      <c r="A256" s="1"/>
    </row>
    <row r="257" spans="1:1" ht="14.25" hidden="1" customHeight="1">
      <c r="A257" s="1"/>
    </row>
    <row r="258" spans="1:1" ht="14.25" hidden="1" customHeight="1">
      <c r="A258" s="1"/>
    </row>
    <row r="259" spans="1:1" ht="14.25" hidden="1" customHeight="1">
      <c r="A259" s="1"/>
    </row>
    <row r="260" spans="1:1" ht="14.25" hidden="1" customHeight="1">
      <c r="A260" s="1"/>
    </row>
    <row r="261" spans="1:1" ht="14.25" hidden="1" customHeight="1">
      <c r="A261" s="1"/>
    </row>
    <row r="262" spans="1:1" ht="14.25" hidden="1" customHeight="1">
      <c r="A262" s="1"/>
    </row>
    <row r="263" spans="1:1" ht="14.25" hidden="1" customHeight="1">
      <c r="A263" s="1"/>
    </row>
    <row r="264" spans="1:1" ht="14.25" hidden="1" customHeight="1">
      <c r="A264" s="1"/>
    </row>
    <row r="265" spans="1:1" ht="14.25" hidden="1" customHeight="1">
      <c r="A265" s="1"/>
    </row>
    <row r="266" spans="1:1" ht="14.25" hidden="1" customHeight="1">
      <c r="A266" s="1"/>
    </row>
    <row r="267" spans="1:1" ht="14.25" hidden="1" customHeight="1">
      <c r="A267" s="1"/>
    </row>
    <row r="268" spans="1:1" ht="14.25" hidden="1" customHeight="1">
      <c r="A268" s="1"/>
    </row>
    <row r="269" spans="1:1" ht="14.25" hidden="1" customHeight="1">
      <c r="A269" s="1"/>
    </row>
    <row r="270" spans="1:1" ht="14.25" hidden="1" customHeight="1">
      <c r="A270" s="1"/>
    </row>
    <row r="271" spans="1:1" ht="14.25" hidden="1" customHeight="1">
      <c r="A271" s="1"/>
    </row>
    <row r="272" spans="1:1" ht="14.25" hidden="1" customHeight="1">
      <c r="A272" s="1"/>
    </row>
    <row r="273" spans="1:1" ht="14.25" hidden="1" customHeight="1">
      <c r="A273" s="1"/>
    </row>
    <row r="274" spans="1:1" ht="14.25" hidden="1" customHeight="1">
      <c r="A274" s="1"/>
    </row>
    <row r="275" spans="1:1" ht="14.25" hidden="1" customHeight="1">
      <c r="A275" s="1"/>
    </row>
    <row r="276" spans="1:1" ht="14.25" hidden="1" customHeight="1">
      <c r="A276" s="1"/>
    </row>
    <row r="277" spans="1:1" ht="14.25" hidden="1" customHeight="1">
      <c r="A277" s="1"/>
    </row>
    <row r="278" spans="1:1" ht="14.25" hidden="1" customHeight="1">
      <c r="A278" s="1"/>
    </row>
    <row r="279" spans="1:1" ht="14.25" hidden="1" customHeight="1">
      <c r="A279" s="1"/>
    </row>
    <row r="280" spans="1:1" ht="14.25" hidden="1" customHeight="1">
      <c r="A280" s="1"/>
    </row>
    <row r="281" spans="1:1" ht="14.25" hidden="1" customHeight="1">
      <c r="A281" s="1"/>
    </row>
    <row r="282" spans="1:1" ht="14.25" hidden="1" customHeight="1">
      <c r="A282" s="1"/>
    </row>
    <row r="283" spans="1:1" ht="14.25" hidden="1" customHeight="1">
      <c r="A283" s="1"/>
    </row>
    <row r="284" spans="1:1" ht="14.25" hidden="1" customHeight="1">
      <c r="A284" s="1"/>
    </row>
  </sheetData>
  <sheetProtection algorithmName="SHA-512" hashValue="3SBtDPj2yjjHNlOP10aOx2gdEtVe3KKfqxZSxzJvxTFFBvxKqLyCqAYxXQqtOwfjzY42qQOd85+KCmgGX7nk1Q==" saltValue="nUlgedshx1GNAdGqkX0lOA==" spinCount="100000" sheet="1" objects="1" scenarios="1" selectLockedCells="1"/>
  <dataConsolidate/>
  <mergeCells count="195">
    <mergeCell ref="T91:V91"/>
    <mergeCell ref="T92:V92"/>
    <mergeCell ref="C92:P92"/>
    <mergeCell ref="C93:P93"/>
    <mergeCell ref="C94:P94"/>
    <mergeCell ref="C96:AE96"/>
    <mergeCell ref="B6:E6"/>
    <mergeCell ref="B5:E5"/>
    <mergeCell ref="B2:E4"/>
    <mergeCell ref="W83:Y83"/>
    <mergeCell ref="Z83:AB83"/>
    <mergeCell ref="C83:Q83"/>
    <mergeCell ref="W38:Y38"/>
    <mergeCell ref="W39:Y39"/>
    <mergeCell ref="Z38:AB38"/>
    <mergeCell ref="Z39:AB39"/>
    <mergeCell ref="AB2:AQ3"/>
    <mergeCell ref="AL4:AQ4"/>
    <mergeCell ref="AL5:AQ5"/>
    <mergeCell ref="AL6:AQ6"/>
    <mergeCell ref="W31:Y31"/>
    <mergeCell ref="W32:Y32"/>
    <mergeCell ref="W40:Y40"/>
    <mergeCell ref="W35:Y35"/>
    <mergeCell ref="Z40:AB40"/>
    <mergeCell ref="AT13:AW13"/>
    <mergeCell ref="AB5:AG5"/>
    <mergeCell ref="AH5:AK5"/>
    <mergeCell ref="X6:AA6"/>
    <mergeCell ref="AB6:AG6"/>
    <mergeCell ref="AH6:AK6"/>
    <mergeCell ref="X2:AA3"/>
    <mergeCell ref="X4:AA4"/>
    <mergeCell ref="AB4:AG4"/>
    <mergeCell ref="AH4:AK4"/>
    <mergeCell ref="X5:AA5"/>
    <mergeCell ref="F2:W4"/>
    <mergeCell ref="F5:W5"/>
    <mergeCell ref="F6:W6"/>
    <mergeCell ref="C91:S91"/>
    <mergeCell ref="B7:AQ7"/>
    <mergeCell ref="AS109:AW109"/>
    <mergeCell ref="AS107:AW107"/>
    <mergeCell ref="AS108:AW108"/>
    <mergeCell ref="CE32:CG32"/>
    <mergeCell ref="CE33:CG33"/>
    <mergeCell ref="CE30:CG30"/>
    <mergeCell ref="CE31:CG31"/>
    <mergeCell ref="T93:V93"/>
    <mergeCell ref="T94:V94"/>
    <mergeCell ref="AT2:CA2"/>
    <mergeCell ref="AT3:CA3"/>
    <mergeCell ref="AT4:CA4"/>
    <mergeCell ref="AT11:CA11"/>
    <mergeCell ref="AT12:AW12"/>
    <mergeCell ref="AX12:BC12"/>
    <mergeCell ref="BD12:CA12"/>
    <mergeCell ref="AX13:BC13"/>
    <mergeCell ref="BD13:CA13"/>
    <mergeCell ref="Z31:AB31"/>
    <mergeCell ref="W72:Y72"/>
    <mergeCell ref="Z72:AB72"/>
    <mergeCell ref="W47:Y47"/>
    <mergeCell ref="Z47:AB47"/>
    <mergeCell ref="W50:Y50"/>
    <mergeCell ref="Z50:AB50"/>
    <mergeCell ref="W51:Y51"/>
    <mergeCell ref="W52:Y52"/>
    <mergeCell ref="Z52:AB52"/>
    <mergeCell ref="W53:Y53"/>
    <mergeCell ref="Z53:AB53"/>
    <mergeCell ref="W57:Y57"/>
    <mergeCell ref="W58:Y58"/>
    <mergeCell ref="W59:Y59"/>
    <mergeCell ref="W60:Y60"/>
    <mergeCell ref="W61:Y61"/>
    <mergeCell ref="C61:V61"/>
    <mergeCell ref="W41:Y41"/>
    <mergeCell ref="Z41:AB41"/>
    <mergeCell ref="W43:Y43"/>
    <mergeCell ref="Z43:AB43"/>
    <mergeCell ref="W42:Y42"/>
    <mergeCell ref="Z42:AB42"/>
    <mergeCell ref="W44:Y44"/>
    <mergeCell ref="Z44:AB44"/>
    <mergeCell ref="C72:V72"/>
    <mergeCell ref="C73:V73"/>
    <mergeCell ref="W73:Y73"/>
    <mergeCell ref="Z73:AB73"/>
    <mergeCell ref="W74:Y74"/>
    <mergeCell ref="C74:V74"/>
    <mergeCell ref="Z74:AB74"/>
    <mergeCell ref="Z57:AB57"/>
    <mergeCell ref="Z58:AB58"/>
    <mergeCell ref="Z59:AB59"/>
    <mergeCell ref="Z60:AB60"/>
    <mergeCell ref="C57:V57"/>
    <mergeCell ref="C58:V58"/>
    <mergeCell ref="C59:V59"/>
    <mergeCell ref="C60:V60"/>
    <mergeCell ref="C64:AB64"/>
    <mergeCell ref="Z61:AB61"/>
    <mergeCell ref="C62:V62"/>
    <mergeCell ref="W62:Y62"/>
    <mergeCell ref="Z62:AB62"/>
    <mergeCell ref="W65:Y65"/>
    <mergeCell ref="W66:Y66"/>
    <mergeCell ref="Z66:AB66"/>
    <mergeCell ref="W67:Y67"/>
    <mergeCell ref="W70:Y70"/>
    <mergeCell ref="Z70:AB70"/>
    <mergeCell ref="C65:V65"/>
    <mergeCell ref="C66:V66"/>
    <mergeCell ref="C67:V67"/>
    <mergeCell ref="C68:V68"/>
    <mergeCell ref="C69:V69"/>
    <mergeCell ref="C70:V70"/>
    <mergeCell ref="C71:V71"/>
    <mergeCell ref="W71:Y71"/>
    <mergeCell ref="Z71:AB71"/>
    <mergeCell ref="Z67:AB67"/>
    <mergeCell ref="W68:Y68"/>
    <mergeCell ref="Z68:AB68"/>
    <mergeCell ref="W69:Y69"/>
    <mergeCell ref="Z69:AB69"/>
    <mergeCell ref="AC73:AG73"/>
    <mergeCell ref="AD75:AH75"/>
    <mergeCell ref="C76:V76"/>
    <mergeCell ref="W76:Y76"/>
    <mergeCell ref="Z76:AB76"/>
    <mergeCell ref="C79:V79"/>
    <mergeCell ref="W79:Y79"/>
    <mergeCell ref="Z79:AB79"/>
    <mergeCell ref="C80:V80"/>
    <mergeCell ref="W80:Y80"/>
    <mergeCell ref="Z80:AB80"/>
    <mergeCell ref="C82:V82"/>
    <mergeCell ref="W82:Y82"/>
    <mergeCell ref="Z82:AB82"/>
    <mergeCell ref="AC84:AG84"/>
    <mergeCell ref="C89:V89"/>
    <mergeCell ref="W89:Y89"/>
    <mergeCell ref="Z89:AB89"/>
    <mergeCell ref="C75:V75"/>
    <mergeCell ref="W75:Y75"/>
    <mergeCell ref="Z75:AB75"/>
    <mergeCell ref="C81:V81"/>
    <mergeCell ref="W81:Y81"/>
    <mergeCell ref="Z81:AB81"/>
    <mergeCell ref="C84:V84"/>
    <mergeCell ref="W84:Y84"/>
    <mergeCell ref="Z84:AB84"/>
    <mergeCell ref="C85:V85"/>
    <mergeCell ref="W85:Y85"/>
    <mergeCell ref="C86:V86"/>
    <mergeCell ref="W86:Y86"/>
    <mergeCell ref="Z86:AB86"/>
    <mergeCell ref="AD86:AH86"/>
    <mergeCell ref="AT5:CA10"/>
    <mergeCell ref="C31:V31"/>
    <mergeCell ref="C32:V32"/>
    <mergeCell ref="C33:V33"/>
    <mergeCell ref="C34:V34"/>
    <mergeCell ref="C35:V35"/>
    <mergeCell ref="C30:AB30"/>
    <mergeCell ref="C37:AB37"/>
    <mergeCell ref="C38:V38"/>
    <mergeCell ref="W33:Y33"/>
    <mergeCell ref="Z33:AB33"/>
    <mergeCell ref="W34:Y34"/>
    <mergeCell ref="Z32:AB32"/>
    <mergeCell ref="AJ30:AP30"/>
    <mergeCell ref="C78:AB78"/>
    <mergeCell ref="C88:AB88"/>
    <mergeCell ref="C90:V90"/>
    <mergeCell ref="W90:Y90"/>
    <mergeCell ref="Z90:AB90"/>
    <mergeCell ref="AD90:AH90"/>
    <mergeCell ref="AD89:AH89"/>
    <mergeCell ref="C8:AG8"/>
    <mergeCell ref="C39:V39"/>
    <mergeCell ref="C40:V40"/>
    <mergeCell ref="C41:V41"/>
    <mergeCell ref="C42:V42"/>
    <mergeCell ref="C43:V43"/>
    <mergeCell ref="C44:V44"/>
    <mergeCell ref="C46:AB46"/>
    <mergeCell ref="C47:V47"/>
    <mergeCell ref="C49:AB49"/>
    <mergeCell ref="C50:V50"/>
    <mergeCell ref="C51:V51"/>
    <mergeCell ref="C52:V52"/>
    <mergeCell ref="C53:V53"/>
    <mergeCell ref="C54:AB54"/>
    <mergeCell ref="C56:AB56"/>
  </mergeCells>
  <phoneticPr fontId="2" type="noConversion"/>
  <conditionalFormatting sqref="AS107:AS109">
    <cfRule type="expression" dxfId="8" priority="21" stopIfTrue="1">
      <formula>$AS107="rs"</formula>
    </cfRule>
    <cfRule type="expression" dxfId="7" priority="22" stopIfTrue="1">
      <formula>$AS107="beam"</formula>
    </cfRule>
  </conditionalFormatting>
  <conditionalFormatting sqref="Z89:AB89">
    <cfRule type="expression" dxfId="6" priority="7">
      <formula>$W$89="N.A"</formula>
    </cfRule>
  </conditionalFormatting>
  <conditionalFormatting sqref="AD86:AH86">
    <cfRule type="cellIs" dxfId="5" priority="5" operator="notEqual">
      <formula>"Valid Design!"</formula>
    </cfRule>
    <cfRule type="cellIs" dxfId="4" priority="6" operator="equal">
      <formula>"Valid Design!"</formula>
    </cfRule>
  </conditionalFormatting>
  <conditionalFormatting sqref="AD75:AH75">
    <cfRule type="cellIs" dxfId="3" priority="3" operator="notEqual">
      <formula>"Valid Design!"</formula>
    </cfRule>
    <cfRule type="cellIs" dxfId="2" priority="4" operator="equal">
      <formula>"Valid Design!"</formula>
    </cfRule>
  </conditionalFormatting>
  <conditionalFormatting sqref="AJ30">
    <cfRule type="cellIs" dxfId="1" priority="1" operator="notEqual">
      <formula>"Valid Design!"</formula>
    </cfRule>
    <cfRule type="cellIs" dxfId="0" priority="2" operator="equal">
      <formula>"Valid Design!"</formula>
    </cfRule>
  </conditionalFormatting>
  <dataValidations count="1">
    <dataValidation type="list" allowBlank="1" showInputMessage="1" showErrorMessage="1" sqref="W72:Y72 W83:Y83" xr:uid="{0542E4C6-FAA7-4C5A-A0C3-7EF57C13FF6E}">
      <formula1>$CK$30:$CK$41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scale="62" orientation="portrait" r:id="rId1"/>
  <headerFooter alignWithMargins="0"/>
  <rowBreaks count="1" manualBreakCount="1">
    <brk id="112" max="38" man="1"/>
  </rowBreaks>
  <colBreaks count="2" manualBreakCount="2">
    <brk id="44" max="91" man="1"/>
    <brk id="80" max="65" man="1"/>
  </colBreaks>
  <ignoredErrors>
    <ignoredError sqref="AL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BEAM DESIGN</vt:lpstr>
      <vt:lpstr>'BEAM DESIGN'!Print_Area</vt:lpstr>
    </vt:vector>
  </TitlesOfParts>
  <Manager>EA</Manager>
  <Company>EA Spreadsheets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of Rectangular Beams with Compression Reinforcement ACI 318M-14</dc:title>
  <dc:subject>Design of Rectangular Beams with Compression Reinforcement ACI 318M-14</dc:subject>
  <dc:creator>Ehab Attalla</dc:creator>
  <cp:keywords>Flexural Deisgn; Reinforced Concrete; Beams; ACI 318M-14</cp:keywords>
  <cp:lastModifiedBy>Ehab Attalla</cp:lastModifiedBy>
  <cp:revision>0</cp:revision>
  <cp:lastPrinted>2023-11-21T16:14:43Z</cp:lastPrinted>
  <dcterms:created xsi:type="dcterms:W3CDTF">2005-03-13T07:16:29Z</dcterms:created>
  <dcterms:modified xsi:type="dcterms:W3CDTF">2023-11-21T17:08:40Z</dcterms:modified>
  <cp:category>Strength Design</cp:category>
  <cp:version>1.0</cp:version>
</cp:coreProperties>
</file>