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 activeTab="1"/>
  </bookViews>
  <sheets>
    <sheet name="قوانین پایه" sheetId="4" r:id="rId1"/>
    <sheet name="فروردین " sheetId="3" r:id="rId2"/>
  </sheets>
  <calcPr calcId="124519"/>
  <fileRecoveryPr repairLoad="1"/>
</workbook>
</file>

<file path=xl/calcChain.xml><?xml version="1.0" encoding="utf-8"?>
<calcChain xmlns="http://schemas.openxmlformats.org/spreadsheetml/2006/main">
  <c r="K1" i="3"/>
  <c r="J6"/>
  <c r="J7"/>
  <c r="J8"/>
  <c r="J9"/>
  <c r="J5"/>
  <c r="J10" s="1"/>
  <c r="K6"/>
  <c r="K7"/>
  <c r="K8"/>
  <c r="K9"/>
  <c r="K5"/>
  <c r="H6"/>
  <c r="H7"/>
  <c r="H8"/>
  <c r="H9"/>
  <c r="H5"/>
  <c r="H10" s="1"/>
  <c r="E19" i="4"/>
  <c r="I6"/>
  <c r="J7" s="1"/>
  <c r="L8"/>
  <c r="K10" i="3" l="1"/>
  <c r="I7" i="4"/>
  <c r="J8" s="1"/>
  <c r="L7" l="1"/>
  <c r="E25" l="1"/>
  <c r="E23" s="1"/>
  <c r="D10" i="3" l="1"/>
  <c r="E9"/>
  <c r="L9" s="1"/>
  <c r="G8"/>
  <c r="E8"/>
  <c r="E7"/>
  <c r="M7" s="1"/>
  <c r="E6"/>
  <c r="M6" s="1"/>
  <c r="E5"/>
  <c r="M5" s="1"/>
  <c r="O5" l="1"/>
  <c r="N5"/>
  <c r="N7"/>
  <c r="P7" s="1"/>
  <c r="O7"/>
  <c r="O6"/>
  <c r="N6"/>
  <c r="L5"/>
  <c r="L6"/>
  <c r="L7"/>
  <c r="L8"/>
  <c r="M8"/>
  <c r="G10"/>
  <c r="E10"/>
  <c r="M9"/>
  <c r="P6" l="1"/>
  <c r="P5"/>
  <c r="O9"/>
  <c r="N9"/>
  <c r="O8"/>
  <c r="O10" s="1"/>
  <c r="N8"/>
  <c r="Q7"/>
  <c r="Q5"/>
  <c r="Q6"/>
  <c r="L10"/>
  <c r="N10"/>
  <c r="M10"/>
  <c r="P9" l="1"/>
  <c r="Q9" s="1"/>
  <c r="P8"/>
  <c r="Q8" s="1"/>
  <c r="Q10" l="1"/>
  <c r="P10"/>
  <c r="E11" i="4" l="1"/>
  <c r="E17" s="1"/>
  <c r="E14"/>
  <c r="E15" s="1"/>
  <c r="E18" l="1"/>
</calcChain>
</file>

<file path=xl/sharedStrings.xml><?xml version="1.0" encoding="utf-8"?>
<sst xmlns="http://schemas.openxmlformats.org/spreadsheetml/2006/main" count="50" uniqueCount="48">
  <si>
    <t>ردیف</t>
  </si>
  <si>
    <t>نام ونام خانوادگی</t>
  </si>
  <si>
    <t>کارکرد</t>
  </si>
  <si>
    <t xml:space="preserve">دستمزد روزانه </t>
  </si>
  <si>
    <t xml:space="preserve">ساعت اضافه کاری </t>
  </si>
  <si>
    <t xml:space="preserve">اضافه کاری </t>
  </si>
  <si>
    <t>حق مسکن</t>
  </si>
  <si>
    <t>تعداد فرزندان</t>
  </si>
  <si>
    <t>جمع حقوق و مزایا</t>
  </si>
  <si>
    <t>جمع کسورات</t>
  </si>
  <si>
    <t>خالص قابل پرداخت</t>
  </si>
  <si>
    <t>بیمه پرداختنی</t>
  </si>
  <si>
    <t>مالیات پرداختنی</t>
  </si>
  <si>
    <t>جمع</t>
  </si>
  <si>
    <t>جمع حقوق و مزایای مشمول بیمه</t>
  </si>
  <si>
    <t>لیست حقوق و دستمزد فروردین ماه</t>
  </si>
  <si>
    <t>محمد حیدری</t>
  </si>
  <si>
    <t>مینو صابری</t>
  </si>
  <si>
    <t>رضا امیری</t>
  </si>
  <si>
    <t>شهرام مرادی</t>
  </si>
  <si>
    <t>زهرا رضایی</t>
  </si>
  <si>
    <t>فقط سلول های رنگی را نسبت به بخشنامه اعلامی تغییر دهید</t>
  </si>
  <si>
    <t>مشخصات حقوق و دستمزد با توجه به بخشنامه</t>
  </si>
  <si>
    <t>شرح</t>
  </si>
  <si>
    <t>مبلغ</t>
  </si>
  <si>
    <t>نام شرکت</t>
  </si>
  <si>
    <t>………</t>
  </si>
  <si>
    <t>سال مالی</t>
  </si>
  <si>
    <t>حقوق پایه روزانه</t>
  </si>
  <si>
    <t>حداقل حقوق ماهانه</t>
  </si>
  <si>
    <t>حق خواربار</t>
  </si>
  <si>
    <t>حق اولاد یک نفر</t>
  </si>
  <si>
    <t>حق اولاد 2 نفر</t>
  </si>
  <si>
    <t>پایه سنوات روزانه</t>
  </si>
  <si>
    <t>حق سنوات</t>
  </si>
  <si>
    <t>حداقل عیدی</t>
  </si>
  <si>
    <t>حداکثر عیدی</t>
  </si>
  <si>
    <t>معافیت مالیاتی</t>
  </si>
  <si>
    <t>مازاد چندبرابر با ضريب 20%</t>
  </si>
  <si>
    <t>مدت مرخصی در سال</t>
  </si>
  <si>
    <t>تبدیل مرخصی ماهانه به ساعتی</t>
  </si>
  <si>
    <t>تعداد روز کاری در هفته</t>
  </si>
  <si>
    <t>ساعت کاری روزانه</t>
  </si>
  <si>
    <t>تعداد روز سال</t>
  </si>
  <si>
    <t>حق اولاد</t>
  </si>
  <si>
    <t>بن و خواروبار</t>
  </si>
  <si>
    <t>حقوق کارکردی</t>
  </si>
  <si>
    <t xml:space="preserve">شرکت </t>
  </si>
</sst>
</file>

<file path=xl/styles.xml><?xml version="1.0" encoding="utf-8"?>
<styleSheet xmlns="http://schemas.openxmlformats.org/spreadsheetml/2006/main">
  <numFmts count="3">
    <numFmt numFmtId="41" formatCode="_-* #,##0_-;_-* #,##0\-;_-* &quot;-&quot;_-;_-@_-"/>
    <numFmt numFmtId="43" formatCode="_-* #,##0.00_-;_-* #,##0.00\-;_-* &quot;-&quot;??_-;_-@_-"/>
    <numFmt numFmtId="164" formatCode="_-* #,##0_-;_-* #,##0\-;_-* &quot;-&quot;??_-;_-@_-"/>
  </numFmts>
  <fonts count="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charset val="178"/>
      <scheme val="minor"/>
    </font>
    <font>
      <sz val="10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12"/>
      <name val="Calibri"/>
      <family val="2"/>
      <charset val="178"/>
      <scheme val="minor"/>
    </font>
    <font>
      <b/>
      <sz val="14"/>
      <name val="B Nazanin"/>
      <charset val="178"/>
    </font>
    <font>
      <b/>
      <sz val="18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4" fontId="3" fillId="0" borderId="0" xfId="1" applyNumberFormat="1" applyFont="1" applyFill="1" applyAlignment="1">
      <alignment vertical="center"/>
    </xf>
    <xf numFmtId="9" fontId="3" fillId="0" borderId="0" xfId="0" applyNumberFormat="1" applyFont="1" applyFill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9" fontId="3" fillId="0" borderId="0" xfId="2" applyFont="1" applyFill="1" applyAlignment="1">
      <alignment vertical="center"/>
    </xf>
    <xf numFmtId="0" fontId="5" fillId="0" borderId="0" xfId="0" applyFont="1"/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right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4" fillId="3" borderId="19" xfId="1" applyNumberFormat="1" applyFont="1" applyFill="1" applyBorder="1" applyAlignment="1" applyProtection="1">
      <alignment horizontal="center" vertical="center"/>
      <protection locked="0"/>
    </xf>
    <xf numFmtId="164" fontId="5" fillId="3" borderId="19" xfId="1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right" vertical="center"/>
    </xf>
    <xf numFmtId="0" fontId="4" fillId="3" borderId="19" xfId="1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right" vertical="center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right" vertical="center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164" fontId="5" fillId="3" borderId="19" xfId="1" applyNumberFormat="1" applyFont="1" applyFill="1" applyBorder="1" applyAlignment="1" applyProtection="1">
      <alignment horizontal="center" vertical="center"/>
    </xf>
    <xf numFmtId="164" fontId="4" fillId="0" borderId="19" xfId="1" applyNumberFormat="1" applyFont="1" applyFill="1" applyBorder="1" applyAlignment="1" applyProtection="1">
      <alignment horizontal="center" vertical="center"/>
      <protection locked="0"/>
    </xf>
    <xf numFmtId="41" fontId="5" fillId="0" borderId="19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4" fontId="7" fillId="0" borderId="7" xfId="1" applyNumberFormat="1" applyFont="1" applyFill="1" applyBorder="1" applyAlignment="1">
      <alignment horizontal="center"/>
    </xf>
    <xf numFmtId="164" fontId="7" fillId="0" borderId="8" xfId="1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4" fontId="7" fillId="0" borderId="10" xfId="1" applyNumberFormat="1" applyFont="1" applyFill="1" applyBorder="1" applyAlignment="1">
      <alignment horizont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/>
    </xf>
    <xf numFmtId="0" fontId="7" fillId="0" borderId="10" xfId="1" applyNumberFormat="1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6" xfId="0" applyNumberFormat="1" applyFont="1" applyFill="1" applyBorder="1" applyAlignment="1">
      <alignment horizontal="center" vertical="center"/>
    </xf>
    <xf numFmtId="0" fontId="7" fillId="4" borderId="26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C4:M27"/>
  <sheetViews>
    <sheetView rightToLeft="1" topLeftCell="A10" workbookViewId="0">
      <selection activeCell="E23" sqref="E23"/>
    </sheetView>
  </sheetViews>
  <sheetFormatPr defaultColWidth="9" defaultRowHeight="15"/>
  <cols>
    <col min="1" max="3" width="9" style="5"/>
    <col min="4" max="4" width="27.42578125" style="5" customWidth="1"/>
    <col min="5" max="5" width="24" style="5" customWidth="1"/>
    <col min="6" max="8" width="9" style="5"/>
    <col min="9" max="9" width="14.85546875" style="5" customWidth="1"/>
    <col min="10" max="10" width="17.7109375" style="5" customWidth="1"/>
    <col min="11" max="11" width="9.42578125" style="5" bestFit="1" customWidth="1"/>
    <col min="12" max="12" width="11.140625" style="5" bestFit="1" customWidth="1"/>
    <col min="13" max="16384" width="9" style="5"/>
  </cols>
  <sheetData>
    <row r="4" spans="3:13" ht="15.75" thickBot="1"/>
    <row r="5" spans="3:13" ht="20.25" customHeight="1" thickTop="1" thickBot="1">
      <c r="C5" s="53" t="s">
        <v>21</v>
      </c>
      <c r="D5" s="54"/>
      <c r="E5" s="55"/>
      <c r="I5" s="31"/>
      <c r="J5" s="31"/>
      <c r="K5" s="31"/>
      <c r="L5" s="31"/>
      <c r="M5" s="31"/>
    </row>
    <row r="6" spans="3:13" ht="20.25" customHeight="1" thickTop="1" thickBot="1">
      <c r="C6" s="56" t="s">
        <v>22</v>
      </c>
      <c r="D6" s="57"/>
      <c r="E6" s="58"/>
      <c r="I6" s="1">
        <f>E20</f>
        <v>20000000</v>
      </c>
      <c r="J6" s="1">
        <v>0</v>
      </c>
      <c r="K6" s="2">
        <v>0</v>
      </c>
      <c r="L6" s="3">
        <v>37526815</v>
      </c>
      <c r="M6" s="32"/>
    </row>
    <row r="7" spans="3:13" ht="20.25" customHeight="1" thickTop="1" thickBot="1">
      <c r="C7" s="6" t="s">
        <v>0</v>
      </c>
      <c r="D7" s="7" t="s">
        <v>23</v>
      </c>
      <c r="E7" s="8" t="s">
        <v>24</v>
      </c>
      <c r="I7" s="1">
        <f>I6*E21</f>
        <v>100000000</v>
      </c>
      <c r="J7" s="1">
        <f>I6</f>
        <v>20000000</v>
      </c>
      <c r="K7" s="2">
        <v>0.1</v>
      </c>
      <c r="L7" s="1">
        <f>(I7-J7)*K7</f>
        <v>8000000</v>
      </c>
      <c r="M7" s="32"/>
    </row>
    <row r="8" spans="3:13" ht="20.25" customHeight="1" thickTop="1">
      <c r="C8" s="9">
        <v>1</v>
      </c>
      <c r="D8" s="10" t="s">
        <v>25</v>
      </c>
      <c r="E8" s="11" t="s">
        <v>26</v>
      </c>
      <c r="I8" s="1">
        <v>9.9999999999999902E+19</v>
      </c>
      <c r="J8" s="1">
        <f>I7</f>
        <v>100000000</v>
      </c>
      <c r="K8" s="4">
        <v>0.2</v>
      </c>
      <c r="L8" s="1">
        <f>IF(AND(L6&gt;$BC$6,L6&lt;=$BB$6),((L6-$BC$6)*$BD$6),IF(AND(L6&gt;$BC$7),((L6-$BC$7)*$BD$7)+$BE$6,0))</f>
        <v>0</v>
      </c>
      <c r="M8" s="32"/>
    </row>
    <row r="9" spans="3:13" ht="20.25" customHeight="1">
      <c r="C9" s="12">
        <v>2</v>
      </c>
      <c r="D9" s="13" t="s">
        <v>27</v>
      </c>
      <c r="E9" s="14">
        <v>1396</v>
      </c>
      <c r="I9" s="33"/>
      <c r="J9" s="33"/>
      <c r="K9" s="33"/>
      <c r="L9" s="33"/>
      <c r="M9" s="32"/>
    </row>
    <row r="10" spans="3:13" ht="20.25" customHeight="1">
      <c r="C10" s="12">
        <v>3</v>
      </c>
      <c r="D10" s="15" t="s">
        <v>28</v>
      </c>
      <c r="E10" s="28">
        <v>309977</v>
      </c>
    </row>
    <row r="11" spans="3:13" ht="20.25" customHeight="1">
      <c r="C11" s="12">
        <v>4</v>
      </c>
      <c r="D11" s="15" t="s">
        <v>29</v>
      </c>
      <c r="E11" s="29">
        <f>E10*30</f>
        <v>9299310</v>
      </c>
    </row>
    <row r="12" spans="3:13" ht="20.25" customHeight="1">
      <c r="C12" s="12">
        <v>5</v>
      </c>
      <c r="D12" s="15" t="s">
        <v>6</v>
      </c>
      <c r="E12" s="17">
        <v>400000</v>
      </c>
    </row>
    <row r="13" spans="3:13" ht="20.25" customHeight="1">
      <c r="C13" s="12">
        <v>6</v>
      </c>
      <c r="D13" s="15" t="s">
        <v>30</v>
      </c>
      <c r="E13" s="17">
        <v>1100000</v>
      </c>
    </row>
    <row r="14" spans="3:13" ht="20.25" customHeight="1">
      <c r="C14" s="12">
        <v>7</v>
      </c>
      <c r="D14" s="15" t="s">
        <v>31</v>
      </c>
      <c r="E14" s="16">
        <f>E10*3</f>
        <v>929931</v>
      </c>
    </row>
    <row r="15" spans="3:13" ht="20.25" customHeight="1">
      <c r="C15" s="12">
        <v>8</v>
      </c>
      <c r="D15" s="15" t="s">
        <v>32</v>
      </c>
      <c r="E15" s="16">
        <f>E14*2</f>
        <v>1859862</v>
      </c>
    </row>
    <row r="16" spans="3:13" ht="20.25" customHeight="1">
      <c r="C16" s="12">
        <v>9</v>
      </c>
      <c r="D16" s="15" t="s">
        <v>33</v>
      </c>
      <c r="E16" s="18">
        <v>17000</v>
      </c>
    </row>
    <row r="17" spans="3:5" ht="20.25" customHeight="1">
      <c r="C17" s="12">
        <v>10</v>
      </c>
      <c r="D17" s="15" t="s">
        <v>34</v>
      </c>
      <c r="E17" s="16">
        <f>E11</f>
        <v>9299310</v>
      </c>
    </row>
    <row r="18" spans="3:5" ht="20.25" customHeight="1">
      <c r="C18" s="12">
        <v>11</v>
      </c>
      <c r="D18" s="15" t="s">
        <v>35</v>
      </c>
      <c r="E18" s="16">
        <f>E11*2</f>
        <v>18598620</v>
      </c>
    </row>
    <row r="19" spans="3:5" ht="20.25" customHeight="1">
      <c r="C19" s="12">
        <v>12</v>
      </c>
      <c r="D19" s="15" t="s">
        <v>36</v>
      </c>
      <c r="E19" s="30">
        <f>E11*3</f>
        <v>27897930</v>
      </c>
    </row>
    <row r="20" spans="3:5" ht="20.25" customHeight="1">
      <c r="C20" s="12">
        <v>13</v>
      </c>
      <c r="D20" s="19" t="s">
        <v>37</v>
      </c>
      <c r="E20" s="17">
        <v>20000000</v>
      </c>
    </row>
    <row r="21" spans="3:5" ht="20.25" customHeight="1">
      <c r="C21" s="12">
        <v>14</v>
      </c>
      <c r="D21" s="19" t="s">
        <v>38</v>
      </c>
      <c r="E21" s="20">
        <v>5</v>
      </c>
    </row>
    <row r="22" spans="3:5" ht="20.25" customHeight="1">
      <c r="C22" s="12">
        <v>15</v>
      </c>
      <c r="D22" s="19" t="s">
        <v>39</v>
      </c>
      <c r="E22" s="21">
        <v>26</v>
      </c>
    </row>
    <row r="23" spans="3:5" ht="20.25" customHeight="1">
      <c r="C23" s="12">
        <v>16</v>
      </c>
      <c r="D23" s="19" t="s">
        <v>40</v>
      </c>
      <c r="E23" s="21">
        <f>ROUND((E22/12)*E25,2)</f>
        <v>15.89</v>
      </c>
    </row>
    <row r="24" spans="3:5" ht="20.25" customHeight="1">
      <c r="C24" s="12">
        <v>17</v>
      </c>
      <c r="D24" s="19" t="s">
        <v>41</v>
      </c>
      <c r="E24" s="22">
        <v>6</v>
      </c>
    </row>
    <row r="25" spans="3:5" ht="20.25" customHeight="1">
      <c r="C25" s="12">
        <v>18</v>
      </c>
      <c r="D25" s="23" t="s">
        <v>42</v>
      </c>
      <c r="E25" s="24">
        <f>44/E24</f>
        <v>7.333333333333333</v>
      </c>
    </row>
    <row r="26" spans="3:5" ht="20.25" customHeight="1" thickBot="1">
      <c r="C26" s="25">
        <v>19</v>
      </c>
      <c r="D26" s="26" t="s">
        <v>43</v>
      </c>
      <c r="E26" s="27">
        <v>365</v>
      </c>
    </row>
    <row r="27" spans="3:5" ht="15.75" thickTop="1"/>
  </sheetData>
  <mergeCells count="2">
    <mergeCell ref="C5:E5"/>
    <mergeCell ref="C6:E6"/>
  </mergeCells>
  <dataValidations count="1">
    <dataValidation type="custom" allowBlank="1" showInputMessage="1" showErrorMessage="1" errorTitle="اخطار" error="لطفا فقط سلولهایی که رنگی میباشد قابل ورود اطلاعات می باشد" sqref="E6:E7 F1:XFD1048576 E27:E1048576 E14 C1:D4 C6:D1048576 E1:E4 A1:B1048576 E15 E11 E17:E19">
      <formula1>"فرمول تسویه حساب"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Q15"/>
  <sheetViews>
    <sheetView rightToLeft="1" tabSelected="1" topLeftCell="F1" workbookViewId="0">
      <selection activeCell="J19" sqref="J19:M22"/>
    </sheetView>
  </sheetViews>
  <sheetFormatPr defaultRowHeight="15"/>
  <cols>
    <col min="2" max="2" width="16.85546875" bestFit="1" customWidth="1"/>
    <col min="3" max="3" width="7.42578125" bestFit="1" customWidth="1"/>
    <col min="4" max="4" width="15.140625" bestFit="1" customWidth="1"/>
    <col min="5" max="5" width="16.140625" bestFit="1" customWidth="1"/>
    <col min="6" max="6" width="18.7109375" bestFit="1" customWidth="1"/>
    <col min="7" max="7" width="14.140625" bestFit="1" customWidth="1"/>
    <col min="8" max="8" width="14.28515625" bestFit="1" customWidth="1"/>
    <col min="9" max="9" width="14.42578125" bestFit="1" customWidth="1"/>
    <col min="10" max="10" width="14.5703125" bestFit="1" customWidth="1"/>
    <col min="11" max="11" width="15.5703125" bestFit="1" customWidth="1"/>
    <col min="12" max="12" width="18.140625" bestFit="1" customWidth="1"/>
    <col min="13" max="13" width="32.42578125" bestFit="1" customWidth="1"/>
    <col min="14" max="14" width="14.85546875" bestFit="1" customWidth="1"/>
    <col min="15" max="15" width="16.85546875" bestFit="1" customWidth="1"/>
    <col min="16" max="16" width="15.28515625" bestFit="1" customWidth="1"/>
    <col min="17" max="17" width="19.140625" bestFit="1" customWidth="1"/>
  </cols>
  <sheetData>
    <row r="1" spans="1:17" ht="31.5" thickTop="1" thickBot="1">
      <c r="A1" s="63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65" t="str">
        <f>'قوانین پایه'!E8</f>
        <v>………</v>
      </c>
      <c r="L1" s="65"/>
      <c r="M1" s="65"/>
      <c r="N1" s="65"/>
      <c r="O1" s="65"/>
      <c r="P1" s="65"/>
      <c r="Q1" s="66"/>
    </row>
    <row r="2" spans="1:17" ht="31.5" thickTop="1" thickBot="1">
      <c r="A2" s="34"/>
      <c r="B2" s="35"/>
      <c r="C2" s="35"/>
      <c r="D2" s="35"/>
      <c r="E2" s="35"/>
      <c r="F2" s="59" t="s">
        <v>15</v>
      </c>
      <c r="G2" s="59"/>
      <c r="H2" s="59"/>
      <c r="I2" s="59"/>
      <c r="J2" s="59"/>
      <c r="K2" s="59"/>
      <c r="L2" s="59"/>
      <c r="M2" s="59"/>
      <c r="N2" s="35"/>
      <c r="O2" s="35"/>
      <c r="P2" s="35"/>
      <c r="Q2" s="36"/>
    </row>
    <row r="3" spans="1:17" ht="25.5" thickTop="1" thickBot="1">
      <c r="A3" s="61" t="s">
        <v>0</v>
      </c>
      <c r="B3" s="51" t="s">
        <v>1</v>
      </c>
      <c r="C3" s="51" t="s">
        <v>2</v>
      </c>
      <c r="D3" s="51" t="s">
        <v>3</v>
      </c>
      <c r="E3" s="51" t="s">
        <v>46</v>
      </c>
      <c r="F3" s="51" t="s">
        <v>4</v>
      </c>
      <c r="G3" s="51" t="s">
        <v>5</v>
      </c>
      <c r="H3" s="51" t="s">
        <v>6</v>
      </c>
      <c r="I3" s="51" t="s">
        <v>7</v>
      </c>
      <c r="J3" s="51" t="s">
        <v>44</v>
      </c>
      <c r="K3" s="51" t="s">
        <v>45</v>
      </c>
      <c r="L3" s="51" t="s">
        <v>8</v>
      </c>
      <c r="M3" s="51" t="s">
        <v>14</v>
      </c>
      <c r="N3" s="51" t="s">
        <v>11</v>
      </c>
      <c r="O3" s="51" t="s">
        <v>12</v>
      </c>
      <c r="P3" s="51" t="s">
        <v>9</v>
      </c>
      <c r="Q3" s="52" t="s">
        <v>10</v>
      </c>
    </row>
    <row r="4" spans="1:17" ht="24.75" thickBot="1">
      <c r="A4" s="62"/>
      <c r="B4" s="48">
        <v>1</v>
      </c>
      <c r="C4" s="48">
        <v>2</v>
      </c>
      <c r="D4" s="48">
        <v>3</v>
      </c>
      <c r="E4" s="48">
        <v>4</v>
      </c>
      <c r="F4" s="49">
        <v>5</v>
      </c>
      <c r="G4" s="48">
        <v>6</v>
      </c>
      <c r="H4" s="48">
        <v>7</v>
      </c>
      <c r="I4" s="50">
        <v>8</v>
      </c>
      <c r="J4" s="48">
        <v>9</v>
      </c>
      <c r="K4" s="48">
        <v>10</v>
      </c>
      <c r="L4" s="48">
        <v>11</v>
      </c>
      <c r="M4" s="48">
        <v>12</v>
      </c>
      <c r="N4" s="48">
        <v>13</v>
      </c>
      <c r="O4" s="48">
        <v>14</v>
      </c>
      <c r="P4" s="48">
        <v>15</v>
      </c>
      <c r="Q4" s="48">
        <v>16</v>
      </c>
    </row>
    <row r="5" spans="1:17" ht="24.75" thickBot="1">
      <c r="A5" s="37">
        <v>1</v>
      </c>
      <c r="B5" s="38" t="s">
        <v>16</v>
      </c>
      <c r="C5" s="38">
        <v>30</v>
      </c>
      <c r="D5" s="39">
        <v>309977</v>
      </c>
      <c r="E5" s="39">
        <f>D5*C5</f>
        <v>9299310</v>
      </c>
      <c r="F5" s="44"/>
      <c r="G5" s="39"/>
      <c r="H5" s="39">
        <f>IF(C5&gt;0,('قوانین پایه'!$E$12/30)*C5,0)</f>
        <v>400000</v>
      </c>
      <c r="I5" s="46"/>
      <c r="J5" s="39">
        <f>IF(I5&gt;0,(('قوانین پایه'!$E$14/30)*C5)*I5,0)</f>
        <v>0</v>
      </c>
      <c r="K5" s="39">
        <f>IF(C5&gt;0,('قوانین پایه'!$E$13/30)*C5,0)</f>
        <v>1100000</v>
      </c>
      <c r="L5" s="39">
        <f>K5+J5+H5+G5+E5</f>
        <v>10799310</v>
      </c>
      <c r="M5" s="39">
        <f>E5+G5+H5+K5</f>
        <v>10799310</v>
      </c>
      <c r="N5" s="39">
        <f>ROUND(M5*7%,0)</f>
        <v>755952</v>
      </c>
      <c r="O5" s="39">
        <f>ROUND(IF(M5&gt;'قوانین پایه'!$E$20,(L5-'قوانین پایه'!$E$20)*10%,0),0)</f>
        <v>0</v>
      </c>
      <c r="P5" s="39">
        <f>N5+O5</f>
        <v>755952</v>
      </c>
      <c r="Q5" s="40">
        <f>L5-P5</f>
        <v>10043358</v>
      </c>
    </row>
    <row r="6" spans="1:17" ht="24.75" thickBot="1">
      <c r="A6" s="37">
        <v>2</v>
      </c>
      <c r="B6" s="38" t="s">
        <v>17</v>
      </c>
      <c r="C6" s="38">
        <v>30</v>
      </c>
      <c r="D6" s="39">
        <v>309977</v>
      </c>
      <c r="E6" s="39">
        <f t="shared" ref="E6:E9" si="0">D6*C6</f>
        <v>9299310</v>
      </c>
      <c r="F6" s="44"/>
      <c r="G6" s="39"/>
      <c r="H6" s="39">
        <f>IF(C6&gt;0,('قوانین پایه'!$E$12/30)*C6,0)</f>
        <v>400000</v>
      </c>
      <c r="I6" s="46"/>
      <c r="J6" s="39">
        <f>IF(I6&gt;0,(('قوانین پایه'!$E$14/30)*C6)*I6,0)</f>
        <v>0</v>
      </c>
      <c r="K6" s="39">
        <f>IF(C6&gt;0,('قوانین پایه'!$E$13/30)*C6,0)</f>
        <v>1100000</v>
      </c>
      <c r="L6" s="39">
        <f t="shared" ref="L6:L9" si="1">K6+J6+H6+G6+E6</f>
        <v>10799310</v>
      </c>
      <c r="M6" s="39">
        <f t="shared" ref="M6:M9" si="2">E6+G6+H6+K6</f>
        <v>10799310</v>
      </c>
      <c r="N6" s="39">
        <f t="shared" ref="N6:N9" si="3">ROUND(M6*7%,0)</f>
        <v>755952</v>
      </c>
      <c r="O6" s="39">
        <f>ROUND(IF(M6&gt;'قوانین پایه'!$E$20,(L6-'قوانین پایه'!$E$20)*10%,0),0)</f>
        <v>0</v>
      </c>
      <c r="P6" s="39">
        <f t="shared" ref="P6:P9" si="4">N6+O6</f>
        <v>755952</v>
      </c>
      <c r="Q6" s="40">
        <f t="shared" ref="Q6:Q9" si="5">L6-P6</f>
        <v>10043358</v>
      </c>
    </row>
    <row r="7" spans="1:17" ht="24.75" thickBot="1">
      <c r="A7" s="37">
        <v>3</v>
      </c>
      <c r="B7" s="38" t="s">
        <v>18</v>
      </c>
      <c r="C7" s="38">
        <v>30</v>
      </c>
      <c r="D7" s="39">
        <v>309977</v>
      </c>
      <c r="E7" s="39">
        <f t="shared" si="0"/>
        <v>9299310</v>
      </c>
      <c r="F7" s="44"/>
      <c r="G7" s="39"/>
      <c r="H7" s="39">
        <f>IF(C7&gt;0,('قوانین پایه'!$E$12/30)*C7,0)</f>
        <v>400000</v>
      </c>
      <c r="I7" s="46"/>
      <c r="J7" s="39">
        <f>IF(I7&gt;0,(('قوانین پایه'!$E$14/30)*C7)*I7,0)</f>
        <v>0</v>
      </c>
      <c r="K7" s="39">
        <f>IF(C7&gt;0,('قوانین پایه'!$E$13/30)*C7,0)</f>
        <v>1100000</v>
      </c>
      <c r="L7" s="39">
        <f t="shared" si="1"/>
        <v>10799310</v>
      </c>
      <c r="M7" s="39">
        <f t="shared" si="2"/>
        <v>10799310</v>
      </c>
      <c r="N7" s="39">
        <f t="shared" si="3"/>
        <v>755952</v>
      </c>
      <c r="O7" s="39">
        <f>ROUND(IF(M7&gt;'قوانین پایه'!$E$20,(L7-'قوانین پایه'!$E$20)*10%,0),0)</f>
        <v>0</v>
      </c>
      <c r="P7" s="39">
        <f t="shared" si="4"/>
        <v>755952</v>
      </c>
      <c r="Q7" s="40">
        <f t="shared" si="5"/>
        <v>10043358</v>
      </c>
    </row>
    <row r="8" spans="1:17" ht="24.75" thickBot="1">
      <c r="A8" s="37">
        <v>4</v>
      </c>
      <c r="B8" s="38" t="s">
        <v>19</v>
      </c>
      <c r="C8" s="38">
        <v>29</v>
      </c>
      <c r="D8" s="39">
        <v>600000</v>
      </c>
      <c r="E8" s="39">
        <f t="shared" si="0"/>
        <v>17400000</v>
      </c>
      <c r="F8" s="44">
        <v>15</v>
      </c>
      <c r="G8" s="39">
        <f>D8/7.33*1.4*F8</f>
        <v>1718963.1650750339</v>
      </c>
      <c r="H8" s="39">
        <f>IF(C8&gt;0,('قوانین پایه'!$E$12/30)*C8,0)</f>
        <v>386666.66666666669</v>
      </c>
      <c r="I8" s="46">
        <v>2</v>
      </c>
      <c r="J8" s="39">
        <f>IF(I8&gt;0,(('قوانین پایه'!$E$14/30)*C8)*I8,0)</f>
        <v>1797866.6</v>
      </c>
      <c r="K8" s="39">
        <f>IF(C8&gt;0,('قوانین پایه'!$E$13/30)*C8,0)</f>
        <v>1063333.3333333333</v>
      </c>
      <c r="L8" s="39">
        <f t="shared" si="1"/>
        <v>22366829.765075035</v>
      </c>
      <c r="M8" s="39">
        <f t="shared" si="2"/>
        <v>20568963.165075034</v>
      </c>
      <c r="N8" s="39">
        <f t="shared" si="3"/>
        <v>1439827</v>
      </c>
      <c r="O8" s="39">
        <f>ROUND(IF(M8&gt;'قوانین پایه'!$E$20,(L8-'قوانین پایه'!$E$20)*10%,0),0)</f>
        <v>236683</v>
      </c>
      <c r="P8" s="39">
        <f t="shared" si="4"/>
        <v>1676510</v>
      </c>
      <c r="Q8" s="40">
        <f t="shared" si="5"/>
        <v>20690319.765075035</v>
      </c>
    </row>
    <row r="9" spans="1:17" ht="24.75" thickBot="1">
      <c r="A9" s="37">
        <v>5</v>
      </c>
      <c r="B9" s="38" t="s">
        <v>20</v>
      </c>
      <c r="C9" s="38">
        <v>30</v>
      </c>
      <c r="D9" s="39">
        <v>309977</v>
      </c>
      <c r="E9" s="39">
        <f t="shared" si="0"/>
        <v>9299310</v>
      </c>
      <c r="F9" s="44"/>
      <c r="G9" s="39"/>
      <c r="H9" s="39">
        <f>IF(C9&gt;0,('قوانین پایه'!$E$12/30)*C9,0)</f>
        <v>400000</v>
      </c>
      <c r="I9" s="46"/>
      <c r="J9" s="39">
        <f>IF(I9&gt;0,(('قوانین پایه'!$E$14/30)*C9)*I9,0)</f>
        <v>0</v>
      </c>
      <c r="K9" s="39">
        <f>IF(C9&gt;0,('قوانین پایه'!$E$13/30)*C9,0)</f>
        <v>1100000</v>
      </c>
      <c r="L9" s="39">
        <f t="shared" si="1"/>
        <v>10799310</v>
      </c>
      <c r="M9" s="39">
        <f t="shared" si="2"/>
        <v>10799310</v>
      </c>
      <c r="N9" s="39">
        <f t="shared" si="3"/>
        <v>755952</v>
      </c>
      <c r="O9" s="39">
        <f>ROUND(IF(M9&gt;'قوانین پایه'!$E$20,(L9-'قوانین پایه'!$E$20)*10%,0),0)</f>
        <v>0</v>
      </c>
      <c r="P9" s="39">
        <f t="shared" si="4"/>
        <v>755952</v>
      </c>
      <c r="Q9" s="40">
        <f t="shared" si="5"/>
        <v>10043358</v>
      </c>
    </row>
    <row r="10" spans="1:17" ht="24.75" thickBot="1">
      <c r="A10" s="41"/>
      <c r="B10" s="42" t="s">
        <v>13</v>
      </c>
      <c r="C10" s="42"/>
      <c r="D10" s="43">
        <f>SUM(D5:D9)</f>
        <v>1839908</v>
      </c>
      <c r="E10" s="43">
        <f t="shared" ref="E10:Q10" si="6">SUM(E5:E9)</f>
        <v>54597240</v>
      </c>
      <c r="F10" s="45"/>
      <c r="G10" s="43">
        <f t="shared" si="6"/>
        <v>1718963.1650750339</v>
      </c>
      <c r="H10" s="43">
        <f>SUM(H5:H9)</f>
        <v>1986666.6666666667</v>
      </c>
      <c r="I10" s="47"/>
      <c r="J10" s="43">
        <f>SUM(J5:J9)</f>
        <v>1797866.6</v>
      </c>
      <c r="K10" s="43">
        <f>SUM(K5:K9)</f>
        <v>5463333.333333333</v>
      </c>
      <c r="L10" s="43">
        <f t="shared" si="6"/>
        <v>65564069.765075035</v>
      </c>
      <c r="M10" s="43">
        <f t="shared" si="6"/>
        <v>63766203.165075034</v>
      </c>
      <c r="N10" s="43">
        <f t="shared" si="6"/>
        <v>4463635</v>
      </c>
      <c r="O10" s="43">
        <f t="shared" si="6"/>
        <v>236683</v>
      </c>
      <c r="P10" s="43">
        <f t="shared" si="6"/>
        <v>4700318</v>
      </c>
      <c r="Q10" s="43">
        <f t="shared" si="6"/>
        <v>60863751.765075035</v>
      </c>
    </row>
    <row r="11" spans="1:17" ht="15.75" thickTop="1"/>
    <row r="13" spans="1:17">
      <c r="J13" s="60"/>
      <c r="K13" s="60"/>
      <c r="L13" s="60"/>
      <c r="M13" s="60"/>
      <c r="N13" s="60"/>
    </row>
    <row r="14" spans="1:17">
      <c r="J14" s="60"/>
      <c r="K14" s="60"/>
      <c r="L14" s="60"/>
      <c r="M14" s="60"/>
      <c r="N14" s="60"/>
    </row>
    <row r="15" spans="1:17">
      <c r="J15" s="60"/>
      <c r="K15" s="60"/>
      <c r="L15" s="60"/>
      <c r="M15" s="60"/>
      <c r="N15" s="60"/>
    </row>
  </sheetData>
  <mergeCells count="5">
    <mergeCell ref="F2:M2"/>
    <mergeCell ref="J13:N15"/>
    <mergeCell ref="A3:A4"/>
    <mergeCell ref="A1:J1"/>
    <mergeCell ref="K1:Q1"/>
  </mergeCells>
  <dataValidations count="2">
    <dataValidation type="custom" allowBlank="1" showInputMessage="1" showErrorMessage="1" errorTitle="اخطار" error="شما فقط مجاز به ورود اطلاعات در ستونهای 1 و 2 و 3 و 5 و8 " sqref="I11:I1048576 J11:XFD1048576 F11:F1048576 G11:H1048576 A11:A1048576 E11:E1048576 R1:XFD3 B11:D1048576 R5:XFD9 A1:Q2">
      <formula1>"فرمول جدول حقوق"</formula1>
    </dataValidation>
    <dataValidation type="custom" allowBlank="1" showInputMessage="1" showErrorMessage="1" errorTitle="اخطار" error="شما فقط مجاز به ورود اطلاعات در ستونهای 1 و 2 و 3 و 5 و8  می باشید&#10;" sqref="A3:A10 A3:Q4 K5:Q10 J5:J10 H5:H10 G5:G10 E4:E10 A10:XFD10">
      <formula1>"فرمول جدول حقوق"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قوانین پایه</vt:lpstr>
      <vt:lpstr>فروردین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u</cp:lastModifiedBy>
  <dcterms:created xsi:type="dcterms:W3CDTF">2014-12-15T04:05:54Z</dcterms:created>
  <dcterms:modified xsi:type="dcterms:W3CDTF">2018-06-06T18:17:19Z</dcterms:modified>
</cp:coreProperties>
</file>