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 tabRatio="759"/>
  </bookViews>
  <sheets>
    <sheet name="قرض الحسنه" sheetId="11" r:id="rId1"/>
    <sheet name="مبادله‌ای" sheetId="10" r:id="rId2"/>
    <sheet name="مشارکتی" sheetId="6" r:id="rId3"/>
    <sheet name="خرید دین" sheetId="7" r:id="rId4"/>
    <sheet name="ضمانتنامه" sheetId="9" r:id="rId5"/>
    <sheet name="جریمه تاخیر" sheetId="12" r:id="rId6"/>
    <sheet name="سود سپرده" sheetId="2" r:id="rId7"/>
    <sheet name="شمارنده" sheetId="1" r:id="rId8"/>
  </sheets>
  <definedNames>
    <definedName name="glist" localSheetId="0">#REF!</definedName>
    <definedName name="glist">#REF!</definedName>
    <definedName name="_xlnm.Print_Area" localSheetId="6">#NAME?</definedName>
    <definedName name="_xlnm.Print_Area" localSheetId="7">#NAME?</definedName>
  </definedNames>
  <calcPr calcId="124519"/>
</workbook>
</file>

<file path=xl/calcChain.xml><?xml version="1.0" encoding="utf-8"?>
<calcChain xmlns="http://schemas.openxmlformats.org/spreadsheetml/2006/main">
  <c r="B8" i="12"/>
  <c r="E8"/>
  <c r="B9" i="11" l="1"/>
  <c r="B8"/>
  <c r="E9" s="1"/>
  <c r="B9" i="9" l="1"/>
  <c r="B10"/>
  <c r="B11" s="1"/>
  <c r="E9" i="7"/>
  <c r="B8"/>
  <c r="E8" i="10"/>
  <c r="E9" s="1"/>
  <c r="E9" i="6"/>
  <c r="E10" s="1"/>
  <c r="B8"/>
  <c r="B10"/>
  <c r="B12" i="10"/>
  <c r="E10" i="7" l="1"/>
  <c r="B9" i="10" l="1"/>
  <c r="E13" s="1"/>
  <c r="E14" s="1"/>
  <c r="B7" i="2"/>
  <c r="B15"/>
  <c r="B14"/>
  <c r="B16" s="1"/>
  <c r="B17" s="1"/>
  <c r="C5" i="1" l="1"/>
  <c r="B9" i="7"/>
  <c r="B10" s="1"/>
  <c r="B14" i="10"/>
  <c r="B9" i="6" l="1"/>
  <c r="B10" i="10"/>
  <c r="B11" s="1"/>
  <c r="C15" i="1" l="1"/>
  <c r="C14"/>
  <c r="C13"/>
  <c r="C12"/>
  <c r="C11"/>
  <c r="C10"/>
  <c r="C9"/>
  <c r="C8"/>
  <c r="C7"/>
  <c r="C6"/>
  <c r="C16" l="1"/>
  <c r="C18" s="1"/>
</calcChain>
</file>

<file path=xl/sharedStrings.xml><?xml version="1.0" encoding="utf-8"?>
<sst xmlns="http://schemas.openxmlformats.org/spreadsheetml/2006/main" count="111" uniqueCount="72">
  <si>
    <t>شمارنده مبلغ دریافتی و پرداختی</t>
  </si>
  <si>
    <t>نوع</t>
  </si>
  <si>
    <t>تعداد</t>
  </si>
  <si>
    <t>مبلغ به ریال</t>
  </si>
  <si>
    <t>نرخ سود</t>
  </si>
  <si>
    <t>تعداد روز</t>
  </si>
  <si>
    <t>تعداد اقساط</t>
  </si>
  <si>
    <t>مبلغ قسط ماهیانه</t>
  </si>
  <si>
    <t>کل مبلغ دریافتی (اصل+سود)</t>
  </si>
  <si>
    <t>ضریب حقوق</t>
  </si>
  <si>
    <t>درصد وثیقه</t>
  </si>
  <si>
    <t>مبلغ سود</t>
  </si>
  <si>
    <t>مبلغ وثیقه</t>
  </si>
  <si>
    <t>مدت به روز</t>
  </si>
  <si>
    <t>حداقل سود مورد انتظار بانک</t>
  </si>
  <si>
    <t>مبلغ دریافتی (اصل+سود)</t>
  </si>
  <si>
    <t>سود مورد انتظار بانک</t>
  </si>
  <si>
    <t>نرخ کارمزد</t>
  </si>
  <si>
    <t>قسط ماهیانه</t>
  </si>
  <si>
    <t>مبلغ سپرده به ریال</t>
  </si>
  <si>
    <t>محاسبه کارمزد صدور ضمانتنامه</t>
  </si>
  <si>
    <t>مبلغ ضمانتنامه به میلیون ریال</t>
  </si>
  <si>
    <t>درصد پیش دریافت</t>
  </si>
  <si>
    <t>مبلغ پیش دریافت</t>
  </si>
  <si>
    <t>مبلغ کارمزد</t>
  </si>
  <si>
    <t>مبلغ تسهیلات به ریال</t>
  </si>
  <si>
    <t>مبلغ تسهیلات به  ریال</t>
  </si>
  <si>
    <t>مبلغ اوراق یا اسناد تجاری به  ریال</t>
  </si>
  <si>
    <t>سود پرداختی</t>
  </si>
  <si>
    <t>نرخ سود پرداخت شده</t>
  </si>
  <si>
    <t>نرخ سود قابل پرداخت</t>
  </si>
  <si>
    <t>کل سود پرداخت شده</t>
  </si>
  <si>
    <t>کل سود قابل پرداخت</t>
  </si>
  <si>
    <t>مبلغ تعدیل سود</t>
  </si>
  <si>
    <t>مبلغ قابل پرداخت</t>
  </si>
  <si>
    <t>محاسبه سود سپرده</t>
  </si>
  <si>
    <t>تعداد روز سپرده گذاری</t>
  </si>
  <si>
    <t>تعداد روز دوره تنفس</t>
  </si>
  <si>
    <t>مبلغ خالص حقوق دریافتی متقاضی</t>
  </si>
  <si>
    <t>محاسبه پیش پرداخت</t>
  </si>
  <si>
    <t>درصد سهم</t>
  </si>
  <si>
    <t>مبلغ فاکتور</t>
  </si>
  <si>
    <t>پیش پرداخت</t>
  </si>
  <si>
    <t>شماره قسط</t>
  </si>
  <si>
    <t>مبلغ اصل قسط</t>
  </si>
  <si>
    <t>مبلغ سود قسط</t>
  </si>
  <si>
    <t>محاسبه اصل و سود اقساط</t>
  </si>
  <si>
    <t>مبلغ تسهیلات</t>
  </si>
  <si>
    <t>محاسبه مبلغ اوراق یا اسناد تجاری</t>
  </si>
  <si>
    <t>مبلغ چک</t>
  </si>
  <si>
    <t>محاسبه تعدیل سپرده</t>
  </si>
  <si>
    <t>drnemati.blog.ir</t>
  </si>
  <si>
    <t>طراح: دکتر مهدی نعمتی</t>
  </si>
  <si>
    <t>محاسبه کارمزد</t>
  </si>
  <si>
    <t>شماره سال</t>
  </si>
  <si>
    <t>مبلغ کامزد</t>
  </si>
  <si>
    <t>محاسبات تسهیلات قرض الحسنه</t>
  </si>
  <si>
    <t>محاسبات تسهیلات مبادله ای</t>
  </si>
  <si>
    <t>محاسبات تسهیلات مشارکتی</t>
  </si>
  <si>
    <t>محاسبات تسهیلات خرید دین</t>
  </si>
  <si>
    <t>جمع مبالغ</t>
  </si>
  <si>
    <t>مبلغ مورد نظر</t>
  </si>
  <si>
    <t>اختلاف</t>
  </si>
  <si>
    <t>محاسبه بخشودگی وجه التزام (جریمه تأخیر)</t>
  </si>
  <si>
    <t>محاسبه میزان وجه التزام (جریمه تأخیر)</t>
  </si>
  <si>
    <t>مجموع جرائم به ریال</t>
  </si>
  <si>
    <t>مبلغ اقساط به ریال</t>
  </si>
  <si>
    <t>نرخ سود تسهیلات</t>
  </si>
  <si>
    <t>درصد وجه التزام</t>
  </si>
  <si>
    <t>مبلغ بخشش جرائم</t>
  </si>
  <si>
    <t>مدت تأخیر به روز</t>
  </si>
  <si>
    <t>مبلغ وجه التزام</t>
  </si>
</sst>
</file>

<file path=xl/styles.xml><?xml version="1.0" encoding="utf-8"?>
<styleSheet xmlns="http://schemas.openxmlformats.org/spreadsheetml/2006/main">
  <numFmts count="3">
    <numFmt numFmtId="164" formatCode="#,##0_-"/>
    <numFmt numFmtId="165" formatCode="_(* #,##0.00_);_(* \(#,##0.00\);_(* &quot;-&quot;??_);_(@_)"/>
    <numFmt numFmtId="166" formatCode="#,##0_ ;[Red]\-#,##0\ "/>
  </numFmts>
  <fonts count="11">
    <font>
      <sz val="11"/>
      <color rgb="FF000000"/>
      <name val="Arial"/>
      <charset val="1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color rgb="FF000000"/>
      <name val="Arial"/>
      <family val="2"/>
    </font>
    <font>
      <b/>
      <sz val="14"/>
      <color rgb="FF000000"/>
      <name val="B Yekan"/>
      <charset val="178"/>
    </font>
    <font>
      <sz val="14"/>
      <color rgb="FF000000"/>
      <name val="B Yekan"/>
      <charset val="178"/>
    </font>
    <font>
      <sz val="14"/>
      <color theme="1"/>
      <name val="Arial"/>
      <family val="2"/>
      <charset val="178"/>
      <scheme val="minor"/>
    </font>
    <font>
      <b/>
      <sz val="14"/>
      <color theme="1"/>
      <name val="B Yekan"/>
      <charset val="178"/>
    </font>
    <font>
      <sz val="14"/>
      <color theme="1"/>
      <name val="B Yekan"/>
      <charset val="178"/>
    </font>
    <font>
      <b/>
      <sz val="14"/>
      <color theme="1"/>
      <name val="Arial"/>
      <family val="2"/>
      <charset val="17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3" tint="0.39997558519241921"/>
        <bgColor rgb="FF000000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0" fontId="4" fillId="0" borderId="0" xfId="0" applyFont="1" applyAlignment="1">
      <alignment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64" fontId="6" fillId="0" borderId="2" xfId="0" applyNumberFormat="1" applyFont="1" applyFill="1" applyBorder="1" applyAlignment="1">
      <alignment horizontal="center"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vertical="center" shrinkToFit="1"/>
    </xf>
    <xf numFmtId="0" fontId="7" fillId="0" borderId="0" xfId="1" applyFont="1" applyAlignment="1" applyProtection="1">
      <alignment shrinkToFit="1"/>
    </xf>
    <xf numFmtId="0" fontId="9" fillId="0" borderId="19" xfId="1" applyFont="1" applyBorder="1" applyAlignment="1" applyProtection="1">
      <alignment horizontal="center" vertical="center" shrinkToFit="1"/>
    </xf>
    <xf numFmtId="3" fontId="9" fillId="0" borderId="21" xfId="1" applyNumberFormat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</xf>
    <xf numFmtId="0" fontId="9" fillId="0" borderId="2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shrinkToFit="1"/>
    </xf>
    <xf numFmtId="0" fontId="9" fillId="0" borderId="19" xfId="1" applyFont="1" applyBorder="1" applyAlignment="1">
      <alignment horizontal="center" vertical="center" shrinkToFit="1"/>
    </xf>
    <xf numFmtId="3" fontId="9" fillId="0" borderId="20" xfId="1" applyNumberFormat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1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5" xfId="1" applyFont="1" applyBorder="1" applyAlignment="1" applyProtection="1">
      <alignment horizontal="center" vertical="center" shrinkToFit="1"/>
    </xf>
    <xf numFmtId="0" fontId="9" fillId="2" borderId="23" xfId="1" applyFont="1" applyFill="1" applyBorder="1" applyAlignment="1" applyProtection="1">
      <alignment horizontal="center" vertical="center" shrinkToFit="1"/>
    </xf>
    <xf numFmtId="3" fontId="9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6" fillId="4" borderId="3" xfId="0" applyNumberFormat="1" applyFont="1" applyFill="1" applyBorder="1" applyAlignment="1">
      <alignment horizontal="center" vertical="center" shrinkToFit="1"/>
    </xf>
    <xf numFmtId="3" fontId="6" fillId="5" borderId="5" xfId="0" applyNumberFormat="1" applyFont="1" applyFill="1" applyBorder="1" applyAlignment="1">
      <alignment horizontal="center" vertical="center" shrinkToFit="1"/>
    </xf>
    <xf numFmtId="3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Fill="1" applyBorder="1" applyAlignment="1">
      <alignment horizontal="center" vertical="center" shrinkToFit="1"/>
    </xf>
    <xf numFmtId="3" fontId="9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1" xfId="0" applyNumberFormat="1" applyFont="1" applyBorder="1" applyAlignment="1" applyProtection="1">
      <alignment horizontal="center" vertical="center" shrinkToFit="1"/>
      <protection locked="0"/>
    </xf>
    <xf numFmtId="10" fontId="9" fillId="0" borderId="20" xfId="0" applyNumberFormat="1" applyFont="1" applyFill="1" applyBorder="1" applyAlignment="1" applyProtection="1">
      <alignment horizontal="center" vertical="center" shrinkToFit="1"/>
      <protection locked="0"/>
    </xf>
    <xf numFmtId="3" fontId="9" fillId="7" borderId="20" xfId="0" applyNumberFormat="1" applyFont="1" applyFill="1" applyBorder="1" applyAlignment="1" applyProtection="1">
      <alignment horizontal="center" vertical="center" shrinkToFit="1"/>
    </xf>
    <xf numFmtId="3" fontId="9" fillId="8" borderId="31" xfId="0" applyNumberFormat="1" applyFont="1" applyFill="1" applyBorder="1" applyAlignment="1" applyProtection="1">
      <alignment horizontal="center" vertical="center" shrinkToFit="1"/>
    </xf>
    <xf numFmtId="0" fontId="6" fillId="0" borderId="32" xfId="0" applyNumberFormat="1" applyFont="1" applyFill="1" applyBorder="1" applyAlignment="1">
      <alignment horizontal="center" vertical="center" shrinkToFit="1"/>
    </xf>
    <xf numFmtId="164" fontId="6" fillId="9" borderId="2" xfId="0" applyNumberFormat="1" applyFont="1" applyFill="1" applyBorder="1" applyAlignment="1">
      <alignment horizontal="right" vertical="center" shrinkToFit="1"/>
    </xf>
    <xf numFmtId="1" fontId="6" fillId="7" borderId="1" xfId="0" applyNumberFormat="1" applyFont="1" applyFill="1" applyBorder="1" applyAlignment="1" applyProtection="1">
      <alignment horizontal="center" vertical="center" shrinkToFit="1"/>
      <protection locked="0"/>
    </xf>
    <xf numFmtId="3" fontId="6" fillId="7" borderId="9" xfId="0" applyNumberFormat="1" applyFont="1" applyFill="1" applyBorder="1" applyAlignment="1">
      <alignment horizontal="center" vertical="center" shrinkToFit="1"/>
    </xf>
    <xf numFmtId="164" fontId="6" fillId="9" borderId="2" xfId="0" applyNumberFormat="1" applyFont="1" applyFill="1" applyBorder="1" applyAlignment="1">
      <alignment horizontal="center" vertical="center" shrinkToFit="1"/>
    </xf>
    <xf numFmtId="1" fontId="6" fillId="9" borderId="1" xfId="0" applyNumberFormat="1" applyFont="1" applyFill="1" applyBorder="1" applyAlignment="1" applyProtection="1">
      <alignment horizontal="center" vertical="center" shrinkToFit="1"/>
      <protection locked="0"/>
    </xf>
    <xf numFmtId="3" fontId="6" fillId="9" borderId="3" xfId="0" applyNumberFormat="1" applyFont="1" applyFill="1" applyBorder="1" applyAlignment="1">
      <alignment horizontal="center" vertical="center" shrinkToFit="1"/>
    </xf>
    <xf numFmtId="3" fontId="9" fillId="7" borderId="21" xfId="0" applyNumberFormat="1" applyFont="1" applyFill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0" xfId="0" applyNumberFormat="1" applyFont="1" applyBorder="1" applyAlignment="1" applyProtection="1">
      <alignment horizontal="center" vertical="center" shrinkToFit="1"/>
      <protection locked="0"/>
    </xf>
    <xf numFmtId="3" fontId="9" fillId="8" borderId="20" xfId="1" applyNumberFormat="1" applyFont="1" applyFill="1" applyBorder="1" applyAlignment="1" applyProtection="1">
      <alignment horizontal="center" vertical="center" shrinkToFit="1"/>
    </xf>
    <xf numFmtId="3" fontId="9" fillId="6" borderId="20" xfId="1" applyNumberFormat="1" applyFont="1" applyFill="1" applyBorder="1" applyAlignment="1" applyProtection="1">
      <alignment horizontal="center" vertical="center" shrinkToFit="1"/>
    </xf>
    <xf numFmtId="3" fontId="9" fillId="11" borderId="26" xfId="1" applyNumberFormat="1" applyFont="1" applyFill="1" applyBorder="1" applyAlignment="1" applyProtection="1">
      <alignment horizontal="center" vertical="center" shrinkToFit="1"/>
    </xf>
    <xf numFmtId="9" fontId="9" fillId="0" borderId="20" xfId="1" applyNumberFormat="1" applyFont="1" applyBorder="1" applyAlignment="1" applyProtection="1">
      <alignment horizontal="center" vertical="center" shrinkToFit="1"/>
      <protection locked="0"/>
    </xf>
    <xf numFmtId="3" fontId="9" fillId="12" borderId="20" xfId="1" applyNumberFormat="1" applyFont="1" applyFill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9" fontId="9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  <protection locked="0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3" fontId="9" fillId="6" borderId="21" xfId="0" applyNumberFormat="1" applyFont="1" applyFill="1" applyBorder="1" applyAlignment="1" applyProtection="1">
      <alignment horizontal="center" vertical="center" shrinkToFit="1"/>
    </xf>
    <xf numFmtId="3" fontId="9" fillId="6" borderId="20" xfId="0" applyNumberFormat="1" applyFont="1" applyFill="1" applyBorder="1" applyAlignment="1" applyProtection="1">
      <alignment horizontal="center" vertical="center" shrinkToFit="1"/>
    </xf>
    <xf numFmtId="3" fontId="9" fillId="12" borderId="24" xfId="0" applyNumberFormat="1" applyFont="1" applyFill="1" applyBorder="1" applyAlignment="1" applyProtection="1">
      <alignment horizontal="center" vertical="center" shrinkToFit="1"/>
    </xf>
    <xf numFmtId="3" fontId="6" fillId="5" borderId="3" xfId="0" applyNumberFormat="1" applyFont="1" applyFill="1" applyBorder="1" applyAlignment="1">
      <alignment horizontal="center" vertical="center" shrinkToFit="1"/>
    </xf>
    <xf numFmtId="3" fontId="6" fillId="13" borderId="5" xfId="0" applyNumberFormat="1" applyFont="1" applyFill="1" applyBorder="1" applyAlignment="1">
      <alignment horizontal="center" vertical="center" shrinkToFit="1"/>
    </xf>
    <xf numFmtId="3" fontId="9" fillId="10" borderId="21" xfId="0" applyNumberFormat="1" applyFont="1" applyFill="1" applyBorder="1" applyAlignment="1" applyProtection="1">
      <alignment horizontal="center" vertical="center" shrinkToFit="1"/>
    </xf>
    <xf numFmtId="3" fontId="9" fillId="6" borderId="26" xfId="1" applyNumberFormat="1" applyFont="1" applyFill="1" applyBorder="1" applyAlignment="1">
      <alignment horizontal="center" vertical="center" shrinkToFit="1"/>
    </xf>
    <xf numFmtId="3" fontId="9" fillId="8" borderId="26" xfId="1" applyNumberFormat="1" applyFont="1" applyFill="1" applyBorder="1" applyAlignment="1">
      <alignment horizontal="center" vertical="center" shrinkToFit="1"/>
    </xf>
    <xf numFmtId="0" fontId="9" fillId="0" borderId="25" xfId="1" applyFont="1" applyFill="1" applyBorder="1" applyAlignment="1">
      <alignment horizontal="center" vertical="center" shrinkToFit="1"/>
    </xf>
    <xf numFmtId="3" fontId="9" fillId="11" borderId="24" xfId="1" applyNumberFormat="1" applyFont="1" applyFill="1" applyBorder="1" applyAlignment="1" applyProtection="1">
      <alignment horizontal="center" vertical="center" shrinkToFit="1"/>
    </xf>
    <xf numFmtId="0" fontId="9" fillId="0" borderId="21" xfId="0" applyNumberFormat="1" applyFont="1" applyFill="1" applyBorder="1" applyAlignment="1" applyProtection="1">
      <alignment horizontal="center" vertical="center" shrinkToFit="1"/>
      <protection locked="0"/>
    </xf>
    <xf numFmtId="3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6" fillId="14" borderId="35" xfId="0" applyNumberFormat="1" applyFont="1" applyFill="1" applyBorder="1" applyAlignment="1">
      <alignment horizontal="center" vertical="center" shrinkToFit="1"/>
    </xf>
    <xf numFmtId="166" fontId="6" fillId="8" borderId="5" xfId="0" applyNumberFormat="1" applyFont="1" applyFill="1" applyBorder="1" applyAlignment="1">
      <alignment horizontal="center" vertical="center" shrinkToFit="1"/>
    </xf>
    <xf numFmtId="0" fontId="1" fillId="0" borderId="0" xfId="4" applyAlignment="1" applyProtection="1">
      <alignment shrinkToFit="1"/>
    </xf>
    <xf numFmtId="0" fontId="9" fillId="0" borderId="19" xfId="4" applyFont="1" applyBorder="1" applyAlignment="1" applyProtection="1">
      <alignment horizontal="center" vertical="center" shrinkToFit="1"/>
    </xf>
    <xf numFmtId="3" fontId="9" fillId="0" borderId="21" xfId="4" applyNumberFormat="1" applyFont="1" applyBorder="1" applyAlignment="1" applyProtection="1">
      <alignment horizontal="center" vertical="center" shrinkToFit="1"/>
      <protection locked="0"/>
    </xf>
    <xf numFmtId="0" fontId="7" fillId="0" borderId="0" xfId="4" applyFont="1" applyAlignment="1" applyProtection="1">
      <alignment shrinkToFit="1"/>
    </xf>
    <xf numFmtId="0" fontId="9" fillId="0" borderId="22" xfId="4" applyFont="1" applyBorder="1" applyAlignment="1" applyProtection="1">
      <alignment horizontal="center" vertical="center" shrinkToFit="1"/>
    </xf>
    <xf numFmtId="9" fontId="9" fillId="0" borderId="20" xfId="4" applyNumberFormat="1" applyFont="1" applyBorder="1" applyAlignment="1" applyProtection="1">
      <alignment horizontal="center" vertical="center" shrinkToFit="1"/>
      <protection locked="0"/>
    </xf>
    <xf numFmtId="0" fontId="9" fillId="0" borderId="20" xfId="4" applyNumberFormat="1" applyFont="1" applyBorder="1" applyAlignment="1" applyProtection="1">
      <alignment horizontal="center" vertical="center" shrinkToFit="1"/>
      <protection locked="0"/>
    </xf>
    <xf numFmtId="0" fontId="9" fillId="0" borderId="23" xfId="4" applyFont="1" applyBorder="1" applyAlignment="1" applyProtection="1">
      <alignment horizontal="center" vertical="center" shrinkToFit="1"/>
    </xf>
    <xf numFmtId="3" fontId="9" fillId="8" borderId="24" xfId="4" applyNumberFormat="1" applyFont="1" applyFill="1" applyBorder="1" applyAlignment="1" applyProtection="1">
      <alignment horizontal="center" vertical="center" shrinkToFit="1"/>
    </xf>
    <xf numFmtId="3" fontId="9" fillId="6" borderId="24" xfId="4" applyNumberFormat="1" applyFont="1" applyFill="1" applyBorder="1" applyAlignment="1" applyProtection="1">
      <alignment horizontal="center" vertical="center" shrinkToFit="1"/>
    </xf>
    <xf numFmtId="0" fontId="5" fillId="0" borderId="13" xfId="0" applyNumberFormat="1" applyFont="1" applyFill="1" applyBorder="1" applyAlignment="1">
      <alignment horizontal="center" shrinkToFit="1"/>
    </xf>
    <xf numFmtId="0" fontId="5" fillId="0" borderId="14" xfId="0" applyNumberFormat="1" applyFont="1" applyFill="1" applyBorder="1" applyAlignment="1">
      <alignment horizontal="center" shrinkToFit="1"/>
    </xf>
    <xf numFmtId="0" fontId="5" fillId="0" borderId="10" xfId="0" applyNumberFormat="1" applyFont="1" applyFill="1" applyBorder="1" applyAlignment="1">
      <alignment horizontal="center" shrinkToFit="1"/>
    </xf>
    <xf numFmtId="0" fontId="5" fillId="0" borderId="11" xfId="0" applyNumberFormat="1" applyFont="1" applyFill="1" applyBorder="1" applyAlignment="1">
      <alignment horizontal="center" shrinkToFit="1"/>
    </xf>
    <xf numFmtId="0" fontId="8" fillId="0" borderId="27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8" fillId="0" borderId="17" xfId="1" applyFont="1" applyBorder="1" applyAlignment="1" applyProtection="1">
      <alignment horizontal="center" vertical="center" shrinkToFit="1"/>
    </xf>
    <xf numFmtId="0" fontId="8" fillId="0" borderId="18" xfId="1" applyFont="1" applyBorder="1" applyAlignment="1" applyProtection="1">
      <alignment horizontal="center" vertical="center" shrinkToFit="1"/>
    </xf>
    <xf numFmtId="0" fontId="8" fillId="0" borderId="27" xfId="1" applyFont="1" applyBorder="1" applyAlignment="1" applyProtection="1">
      <alignment horizontal="center" vertical="center" shrinkToFit="1"/>
    </xf>
    <xf numFmtId="0" fontId="8" fillId="0" borderId="28" xfId="1" applyFont="1" applyBorder="1" applyAlignment="1" applyProtection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NumberFormat="1" applyFont="1" applyFill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164" fontId="6" fillId="0" borderId="15" xfId="0" applyNumberFormat="1" applyFont="1" applyFill="1" applyBorder="1" applyAlignment="1">
      <alignment horizontal="center" vertical="center" shrinkToFit="1"/>
    </xf>
    <xf numFmtId="164" fontId="6" fillId="0" borderId="16" xfId="0" applyNumberFormat="1" applyFont="1" applyFill="1" applyBorder="1" applyAlignment="1">
      <alignment horizontal="center"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center" vertical="center" shrinkToFit="1"/>
    </xf>
    <xf numFmtId="0" fontId="6" fillId="0" borderId="34" xfId="0" applyNumberFormat="1" applyFont="1" applyFill="1" applyBorder="1" applyAlignment="1">
      <alignment horizontal="center" vertical="center" shrinkToFit="1"/>
    </xf>
    <xf numFmtId="0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NumberFormat="1" applyFont="1" applyFill="1" applyBorder="1" applyAlignment="1">
      <alignment horizontal="center" vertical="center" shrinkToFit="1"/>
    </xf>
  </cellXfs>
  <cellStyles count="5">
    <cellStyle name="Comm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0"/>
  <sheetViews>
    <sheetView showGridLines="0" showRowColHeaders="0" rightToLeft="1" tabSelected="1" view="pageBreakPreview" zoomScaleSheetLayoutView="100" workbookViewId="0">
      <pane ySplit="9" topLeftCell="A10" activePane="bottomLeft" state="frozen"/>
      <selection pane="bottomLeft" activeCell="B5" sqref="B5"/>
    </sheetView>
  </sheetViews>
  <sheetFormatPr defaultRowHeight="18"/>
  <cols>
    <col min="1" max="1" width="22.5" style="1" customWidth="1"/>
    <col min="2" max="2" width="28.75" style="1" customWidth="1"/>
    <col min="3" max="3" width="1.25" style="1" customWidth="1"/>
    <col min="4" max="4" width="12.5" style="1" customWidth="1"/>
    <col min="5" max="5" width="28.75" style="1" customWidth="1"/>
    <col min="6" max="16384" width="9" style="1"/>
  </cols>
  <sheetData>
    <row r="1" spans="1:5" ht="22.5" customHeight="1" thickTop="1" thickBot="1">
      <c r="A1" s="83" t="s">
        <v>52</v>
      </c>
      <c r="B1" s="84"/>
    </row>
    <row r="2" spans="1:5" ht="22.5" customHeight="1" thickTop="1" thickBot="1">
      <c r="A2" s="85" t="s">
        <v>51</v>
      </c>
      <c r="B2" s="86"/>
    </row>
    <row r="3" spans="1:5" ht="22.5" customHeight="1" thickTop="1" thickBot="1">
      <c r="A3" s="85" t="s">
        <v>56</v>
      </c>
      <c r="B3" s="86"/>
    </row>
    <row r="4" spans="1:5" ht="22.5" customHeight="1" thickTop="1">
      <c r="A4" s="2" t="s">
        <v>25</v>
      </c>
      <c r="B4" s="28">
        <v>1000000000</v>
      </c>
    </row>
    <row r="5" spans="1:5" ht="22.5" customHeight="1">
      <c r="A5" s="5" t="s">
        <v>6</v>
      </c>
      <c r="B5" s="15">
        <v>12</v>
      </c>
    </row>
    <row r="6" spans="1:5" ht="22.5" customHeight="1" thickBot="1">
      <c r="A6" s="29" t="s">
        <v>17</v>
      </c>
      <c r="B6" s="34">
        <v>0.04</v>
      </c>
    </row>
    <row r="7" spans="1:5" ht="22.5" customHeight="1" thickTop="1" thickBot="1">
      <c r="A7" s="29" t="s">
        <v>10</v>
      </c>
      <c r="B7" s="50">
        <v>1.5</v>
      </c>
      <c r="D7" s="87" t="s">
        <v>53</v>
      </c>
      <c r="E7" s="88"/>
    </row>
    <row r="8" spans="1:5" ht="22.5" customHeight="1" thickTop="1">
      <c r="A8" s="29" t="s">
        <v>18</v>
      </c>
      <c r="B8" s="26">
        <f>B4/B5</f>
        <v>83333333.333333328</v>
      </c>
      <c r="D8" s="52" t="s">
        <v>54</v>
      </c>
      <c r="E8" s="69">
        <v>1</v>
      </c>
    </row>
    <row r="9" spans="1:5" ht="22.5" customHeight="1" thickBot="1">
      <c r="A9" s="31" t="s">
        <v>12</v>
      </c>
      <c r="B9" s="27">
        <f>B4*B7</f>
        <v>1500000000</v>
      </c>
      <c r="D9" s="54" t="s">
        <v>55</v>
      </c>
      <c r="E9" s="61">
        <f>IF(B5&gt;((E8-1)*12),IF(E8&gt;(B5/12),((B4-(12*(E8-1)*B8))*(B5-12*(E8-1))*B6)/12,(B4-(12*(E8-1)*B8))*B6),"شماره سال نادرست است")</f>
        <v>40000000</v>
      </c>
    </row>
    <row r="10" spans="1:5" ht="18.75" thickTop="1">
      <c r="D10"/>
      <c r="E10"/>
    </row>
  </sheetData>
  <sheetProtection password="CCCB" sheet="1" objects="1" scenarios="1" selectLockedCells="1"/>
  <mergeCells count="4">
    <mergeCell ref="A1:B1"/>
    <mergeCell ref="A2:B2"/>
    <mergeCell ref="A3:B3"/>
    <mergeCell ref="D7:E7"/>
  </mergeCells>
  <pageMargins left="0.7" right="0.7" top="0.75" bottom="0.75" header="0.3" footer="0.3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theme="8" tint="0.39997558519241921"/>
  </sheetPr>
  <dimension ref="A1:E17"/>
  <sheetViews>
    <sheetView showGridLines="0" showRowColHeaders="0" rightToLeft="1" view="pageBreakPreview" zoomScaleSheetLayoutView="100" workbookViewId="0">
      <pane ySplit="14" topLeftCell="A15" activePane="bottomLeft" state="frozen"/>
      <selection pane="bottomLeft" activeCell="B6" sqref="B6"/>
    </sheetView>
  </sheetViews>
  <sheetFormatPr defaultColWidth="9" defaultRowHeight="18"/>
  <cols>
    <col min="1" max="1" width="32.5" style="11" customWidth="1"/>
    <col min="2" max="2" width="28.75" style="11" customWidth="1"/>
    <col min="3" max="3" width="1.25" style="11" customWidth="1"/>
    <col min="4" max="4" width="16.25" style="11" customWidth="1"/>
    <col min="5" max="5" width="28.75" style="11" customWidth="1"/>
    <col min="6" max="16384" width="9" style="11"/>
  </cols>
  <sheetData>
    <row r="1" spans="1:5" ht="22.5" customHeight="1" thickTop="1" thickBot="1">
      <c r="A1" s="89" t="s">
        <v>52</v>
      </c>
      <c r="B1" s="90"/>
    </row>
    <row r="2" spans="1:5" ht="22.5" customHeight="1" thickTop="1" thickBot="1">
      <c r="A2" s="91" t="s">
        <v>51</v>
      </c>
      <c r="B2" s="92"/>
    </row>
    <row r="3" spans="1:5" ht="22.5" customHeight="1" thickTop="1" thickBot="1">
      <c r="A3" s="91" t="s">
        <v>57</v>
      </c>
      <c r="B3" s="92"/>
    </row>
    <row r="4" spans="1:5" ht="22.5" customHeight="1" thickTop="1">
      <c r="A4" s="12" t="s">
        <v>25</v>
      </c>
      <c r="B4" s="13">
        <v>1000000000</v>
      </c>
    </row>
    <row r="5" spans="1:5" ht="22.5" customHeight="1" thickBot="1">
      <c r="A5" s="14" t="s">
        <v>4</v>
      </c>
      <c r="B5" s="34">
        <v>0.23</v>
      </c>
    </row>
    <row r="6" spans="1:5" ht="22.5" customHeight="1" thickTop="1" thickBot="1">
      <c r="A6" s="14" t="s">
        <v>6</v>
      </c>
      <c r="B6" s="15">
        <v>36</v>
      </c>
      <c r="D6" s="87" t="s">
        <v>39</v>
      </c>
      <c r="E6" s="88"/>
    </row>
    <row r="7" spans="1:5" ht="22.5" customHeight="1" thickTop="1">
      <c r="A7" s="45" t="s">
        <v>37</v>
      </c>
      <c r="B7" s="46">
        <v>0</v>
      </c>
      <c r="D7" s="52" t="s">
        <v>40</v>
      </c>
      <c r="E7" s="53">
        <v>0.8</v>
      </c>
    </row>
    <row r="8" spans="1:5" ht="22.5" customHeight="1">
      <c r="A8" s="14" t="s">
        <v>10</v>
      </c>
      <c r="B8" s="50">
        <v>1.25</v>
      </c>
      <c r="D8" s="52" t="s">
        <v>41</v>
      </c>
      <c r="E8" s="59">
        <f>B4/E7</f>
        <v>1250000000</v>
      </c>
    </row>
    <row r="9" spans="1:5" ht="22.5" customHeight="1" thickBot="1">
      <c r="A9" s="14" t="s">
        <v>7</v>
      </c>
      <c r="B9" s="48">
        <f>(((B4*B5)/12)*((1+(B5/12))^B6))/(((1+(B5/12))^B6)-1)</f>
        <v>38709721.555995032</v>
      </c>
      <c r="D9" s="54" t="s">
        <v>42</v>
      </c>
      <c r="E9" s="61">
        <f>E8-B4</f>
        <v>250000000</v>
      </c>
    </row>
    <row r="10" spans="1:5" ht="22.5" customHeight="1" thickTop="1" thickBot="1">
      <c r="A10" s="14" t="s">
        <v>11</v>
      </c>
      <c r="B10" s="51">
        <f>(B6*B9)-B4</f>
        <v>393549976.01582122</v>
      </c>
    </row>
    <row r="11" spans="1:5" ht="22.5" customHeight="1" thickTop="1" thickBot="1">
      <c r="A11" s="14" t="s">
        <v>8</v>
      </c>
      <c r="B11" s="47">
        <f>B4+B10+(B4*B5*B7/365)</f>
        <v>1393549976.0158212</v>
      </c>
      <c r="D11" s="87" t="s">
        <v>46</v>
      </c>
      <c r="E11" s="88"/>
    </row>
    <row r="12" spans="1:5" ht="22.5" customHeight="1" thickTop="1">
      <c r="A12" s="23" t="s">
        <v>12</v>
      </c>
      <c r="B12" s="49">
        <f>B4*B8</f>
        <v>1250000000</v>
      </c>
      <c r="D12" s="55" t="s">
        <v>43</v>
      </c>
      <c r="E12" s="56">
        <v>10</v>
      </c>
    </row>
    <row r="13" spans="1:5" ht="22.5" customHeight="1">
      <c r="A13" s="14" t="s">
        <v>9</v>
      </c>
      <c r="B13" s="18">
        <v>3</v>
      </c>
      <c r="D13" s="57" t="s">
        <v>44</v>
      </c>
      <c r="E13" s="60">
        <f>((1+B5/12)^(E12-1))*(B9-B4*B5/12)</f>
        <v>23184586.291576579</v>
      </c>
    </row>
    <row r="14" spans="1:5" ht="22.5" customHeight="1" thickBot="1">
      <c r="A14" s="24" t="s">
        <v>38</v>
      </c>
      <c r="B14" s="25">
        <f>B9*B13</f>
        <v>116129164.6679851</v>
      </c>
      <c r="D14" s="58" t="s">
        <v>45</v>
      </c>
      <c r="E14" s="61">
        <f>B9-E13</f>
        <v>15525135.264418453</v>
      </c>
    </row>
    <row r="15" spans="1:5" ht="18" customHeight="1" thickTop="1"/>
    <row r="16" spans="1:5" ht="18" customHeight="1"/>
    <row r="17" ht="18" customHeight="1"/>
  </sheetData>
  <sheetProtection password="CCCB" sheet="1" objects="1" scenarios="1" selectLockedCells="1"/>
  <mergeCells count="5">
    <mergeCell ref="A1:B1"/>
    <mergeCell ref="A3:B3"/>
    <mergeCell ref="D6:E6"/>
    <mergeCell ref="D11:E11"/>
    <mergeCell ref="A2:B2"/>
  </mergeCells>
  <pageMargins left="0.7" right="0.7" top="0.75" bottom="0.75" header="0.3" footer="0.3"/>
  <pageSetup paperSize="9" orientation="landscape" r:id="rId1"/>
  <ignoredErrors>
    <ignoredError sqref="B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1"/>
  <sheetViews>
    <sheetView showGridLines="0" showRowColHeaders="0" rightToLeft="1" view="pageBreakPreview" zoomScaleSheetLayoutView="100" workbookViewId="0">
      <pane ySplit="10" topLeftCell="A11" activePane="bottomLeft" state="frozen"/>
      <selection pane="bottomLeft" activeCell="B6" sqref="B6"/>
    </sheetView>
  </sheetViews>
  <sheetFormatPr defaultRowHeight="18"/>
  <cols>
    <col min="1" max="1" width="27.5" style="1" customWidth="1"/>
    <col min="2" max="2" width="28.75" style="1" customWidth="1"/>
    <col min="3" max="3" width="1.25" style="1" customWidth="1"/>
    <col min="4" max="4" width="16.25" style="1" customWidth="1"/>
    <col min="5" max="5" width="28.75" style="1" customWidth="1"/>
    <col min="6" max="16384" width="9" style="1"/>
  </cols>
  <sheetData>
    <row r="1" spans="1:5" ht="22.5" customHeight="1" thickTop="1" thickBot="1">
      <c r="A1" s="93" t="s">
        <v>52</v>
      </c>
      <c r="B1" s="94"/>
    </row>
    <row r="2" spans="1:5" ht="22.5" customHeight="1" thickTop="1" thickBot="1">
      <c r="A2" s="95" t="s">
        <v>51</v>
      </c>
      <c r="B2" s="96"/>
    </row>
    <row r="3" spans="1:5" ht="22.5" customHeight="1" thickTop="1" thickBot="1">
      <c r="A3" s="95" t="s">
        <v>58</v>
      </c>
      <c r="B3" s="96"/>
    </row>
    <row r="4" spans="1:5" ht="22.5" customHeight="1" thickTop="1">
      <c r="A4" s="2" t="s">
        <v>26</v>
      </c>
      <c r="B4" s="28">
        <v>1000000000</v>
      </c>
    </row>
    <row r="5" spans="1:5" ht="22.5" customHeight="1">
      <c r="A5" s="29" t="s">
        <v>4</v>
      </c>
      <c r="B5" s="34">
        <v>0.23</v>
      </c>
    </row>
    <row r="6" spans="1:5" ht="22.5" customHeight="1" thickBot="1">
      <c r="A6" s="29" t="s">
        <v>13</v>
      </c>
      <c r="B6" s="30">
        <v>120</v>
      </c>
    </row>
    <row r="7" spans="1:5" ht="22.5" customHeight="1" thickTop="1" thickBot="1">
      <c r="A7" s="29" t="s">
        <v>10</v>
      </c>
      <c r="B7" s="50">
        <v>1.25</v>
      </c>
      <c r="D7" s="87" t="s">
        <v>39</v>
      </c>
      <c r="E7" s="88"/>
    </row>
    <row r="8" spans="1:5" ht="22.5" customHeight="1" thickTop="1">
      <c r="A8" s="29" t="s">
        <v>14</v>
      </c>
      <c r="B8" s="26">
        <f>(B4*B5*B6)/365</f>
        <v>75616438.356164381</v>
      </c>
      <c r="D8" s="52" t="s">
        <v>40</v>
      </c>
      <c r="E8" s="53">
        <v>0.8</v>
      </c>
    </row>
    <row r="9" spans="1:5" ht="22.5" customHeight="1">
      <c r="A9" s="29" t="s">
        <v>15</v>
      </c>
      <c r="B9" s="62">
        <f>B4+B8</f>
        <v>1075616438.3561645</v>
      </c>
      <c r="D9" s="52" t="s">
        <v>41</v>
      </c>
      <c r="E9" s="64">
        <f>B4/E8</f>
        <v>1250000000</v>
      </c>
    </row>
    <row r="10" spans="1:5" ht="22.5" customHeight="1" thickBot="1">
      <c r="A10" s="31" t="s">
        <v>12</v>
      </c>
      <c r="B10" s="63">
        <f>B4*B7</f>
        <v>1250000000</v>
      </c>
      <c r="D10" s="54" t="s">
        <v>42</v>
      </c>
      <c r="E10" s="61">
        <f>E9-B4</f>
        <v>250000000</v>
      </c>
    </row>
    <row r="11" spans="1:5" ht="18.75" thickTop="1"/>
  </sheetData>
  <sheetProtection password="CCCB" sheet="1" objects="1" scenarios="1" selectLockedCells="1"/>
  <mergeCells count="4">
    <mergeCell ref="A1:B1"/>
    <mergeCell ref="A3:B3"/>
    <mergeCell ref="D7:E7"/>
    <mergeCell ref="A2:B2"/>
  </mergeCells>
  <pageMargins left="0.7" right="0.7" top="0.75" bottom="0.75" header="0.3" footer="0.3"/>
  <pageSetup paperSize="9" orientation="landscape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E11"/>
  <sheetViews>
    <sheetView showGridLines="0" showRowColHeaders="0" rightToLeft="1" view="pageBreakPreview" zoomScaleSheetLayoutView="100" workbookViewId="0">
      <pane ySplit="10" topLeftCell="A11" activePane="bottomLeft" state="frozen"/>
      <selection pane="bottomLeft" activeCell="B6" sqref="B6"/>
    </sheetView>
  </sheetViews>
  <sheetFormatPr defaultRowHeight="18"/>
  <cols>
    <col min="1" max="1" width="32.5" style="1" customWidth="1"/>
    <col min="2" max="2" width="28.75" style="1" customWidth="1"/>
    <col min="3" max="3" width="1.25" style="1" customWidth="1"/>
    <col min="4" max="4" width="16.25" style="1" customWidth="1"/>
    <col min="5" max="5" width="28.75" style="1" customWidth="1"/>
    <col min="6" max="16384" width="9" style="1"/>
  </cols>
  <sheetData>
    <row r="1" spans="1:5" ht="22.5" customHeight="1" thickTop="1" thickBot="1">
      <c r="A1" s="93" t="s">
        <v>52</v>
      </c>
      <c r="B1" s="94"/>
    </row>
    <row r="2" spans="1:5" ht="22.5" customHeight="1" thickTop="1" thickBot="1">
      <c r="A2" s="95" t="s">
        <v>51</v>
      </c>
      <c r="B2" s="96"/>
    </row>
    <row r="3" spans="1:5" ht="22.5" customHeight="1" thickTop="1" thickBot="1">
      <c r="A3" s="95" t="s">
        <v>59</v>
      </c>
      <c r="B3" s="96"/>
    </row>
    <row r="4" spans="1:5" ht="22.5" customHeight="1" thickTop="1">
      <c r="A4" s="2" t="s">
        <v>27</v>
      </c>
      <c r="B4" s="28">
        <v>1081802015</v>
      </c>
    </row>
    <row r="5" spans="1:5" ht="22.5" customHeight="1">
      <c r="A5" s="29" t="s">
        <v>4</v>
      </c>
      <c r="B5" s="34">
        <v>0.23</v>
      </c>
    </row>
    <row r="6" spans="1:5" ht="22.5" customHeight="1" thickBot="1">
      <c r="A6" s="29" t="s">
        <v>13</v>
      </c>
      <c r="B6" s="30">
        <v>120</v>
      </c>
    </row>
    <row r="7" spans="1:5" ht="22.5" customHeight="1" thickTop="1" thickBot="1">
      <c r="A7" s="29" t="s">
        <v>10</v>
      </c>
      <c r="B7" s="50">
        <v>1.25</v>
      </c>
      <c r="D7" s="87" t="s">
        <v>48</v>
      </c>
      <c r="E7" s="88"/>
    </row>
    <row r="8" spans="1:5" ht="22.5" customHeight="1" thickTop="1">
      <c r="A8" s="29" t="s">
        <v>16</v>
      </c>
      <c r="B8" s="26">
        <f>(B4*B5*B6)/365</f>
        <v>81802015.380821928</v>
      </c>
      <c r="D8" s="52" t="s">
        <v>47</v>
      </c>
      <c r="E8" s="28">
        <v>1000000000</v>
      </c>
    </row>
    <row r="9" spans="1:5" ht="22.5" customHeight="1">
      <c r="A9" s="29" t="s">
        <v>47</v>
      </c>
      <c r="B9" s="62">
        <f>B4-B8</f>
        <v>999999999.61917806</v>
      </c>
      <c r="D9" s="52" t="s">
        <v>41</v>
      </c>
      <c r="E9" s="64">
        <f>(E8*365)/(365-(B5*B6))</f>
        <v>1081802015.411974</v>
      </c>
    </row>
    <row r="10" spans="1:5" ht="22.5" customHeight="1" thickBot="1">
      <c r="A10" s="31" t="s">
        <v>12</v>
      </c>
      <c r="B10" s="63">
        <f>B9*B7</f>
        <v>1249999999.5239725</v>
      </c>
      <c r="D10" s="54" t="s">
        <v>49</v>
      </c>
      <c r="E10" s="61">
        <f>E9</f>
        <v>1081802015.411974</v>
      </c>
    </row>
    <row r="11" spans="1:5" ht="18.75" thickTop="1"/>
  </sheetData>
  <sheetProtection password="CCCB" sheet="1" objects="1" scenarios="1" selectLockedCells="1"/>
  <mergeCells count="4">
    <mergeCell ref="A1:B1"/>
    <mergeCell ref="A3:B3"/>
    <mergeCell ref="D7:E7"/>
    <mergeCell ref="A2:B2"/>
  </mergeCells>
  <pageMargins left="0.7" right="0.7" top="0.75" bottom="0.75" header="0.3" footer="0.3"/>
  <pageSetup paperSize="9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8">
    <tabColor theme="8" tint="0.39997558519241921"/>
  </sheetPr>
  <dimension ref="A1:B12"/>
  <sheetViews>
    <sheetView showGridLines="0" showRowColHeaders="0" rightToLeft="1" view="pageBreakPreview" zoomScaleSheetLayoutView="100" workbookViewId="0">
      <pane ySplit="11" topLeftCell="A12" activePane="bottomLeft" state="frozen"/>
      <selection pane="bottomLeft" activeCell="B6" sqref="B6"/>
    </sheetView>
  </sheetViews>
  <sheetFormatPr defaultColWidth="9" defaultRowHeight="18"/>
  <cols>
    <col min="1" max="2" width="28.75" style="16" customWidth="1"/>
    <col min="3" max="16384" width="9" style="16"/>
  </cols>
  <sheetData>
    <row r="1" spans="1:2" ht="22.5" customHeight="1" thickTop="1" thickBot="1">
      <c r="A1" s="97" t="s">
        <v>52</v>
      </c>
      <c r="B1" s="98"/>
    </row>
    <row r="2" spans="1:2" ht="22.5" customHeight="1" thickTop="1" thickBot="1">
      <c r="A2" s="99" t="s">
        <v>51</v>
      </c>
      <c r="B2" s="100"/>
    </row>
    <row r="3" spans="1:2" ht="22.5" customHeight="1" thickTop="1" thickBot="1">
      <c r="A3" s="99" t="s">
        <v>20</v>
      </c>
      <c r="B3" s="100"/>
    </row>
    <row r="4" spans="1:2" ht="22.5" customHeight="1" thickTop="1">
      <c r="A4" s="17" t="s">
        <v>21</v>
      </c>
      <c r="B4" s="13">
        <v>1000000000</v>
      </c>
    </row>
    <row r="5" spans="1:2" ht="22.5" customHeight="1">
      <c r="A5" s="17" t="s">
        <v>22</v>
      </c>
      <c r="B5" s="34">
        <v>0.1</v>
      </c>
    </row>
    <row r="6" spans="1:2" ht="22.5" customHeight="1">
      <c r="A6" s="19" t="s">
        <v>13</v>
      </c>
      <c r="B6" s="15">
        <v>120</v>
      </c>
    </row>
    <row r="7" spans="1:2" ht="22.5" customHeight="1">
      <c r="A7" s="19" t="s">
        <v>17</v>
      </c>
      <c r="B7" s="34">
        <v>2.5000000000000001E-2</v>
      </c>
    </row>
    <row r="8" spans="1:2" ht="22.5" customHeight="1">
      <c r="A8" s="20" t="s">
        <v>10</v>
      </c>
      <c r="B8" s="50">
        <v>1.25</v>
      </c>
    </row>
    <row r="9" spans="1:2" ht="22.5" customHeight="1">
      <c r="A9" s="67" t="s">
        <v>24</v>
      </c>
      <c r="B9" s="65">
        <f>B4*B7*B6/365</f>
        <v>8219178.0821917811</v>
      </c>
    </row>
    <row r="10" spans="1:2" ht="22.5" customHeight="1">
      <c r="A10" s="19" t="s">
        <v>23</v>
      </c>
      <c r="B10" s="66">
        <f>B4*B5</f>
        <v>100000000</v>
      </c>
    </row>
    <row r="11" spans="1:2" ht="22.5" customHeight="1" thickBot="1">
      <c r="A11" s="21" t="s">
        <v>12</v>
      </c>
      <c r="B11" s="68">
        <f>(B4-B10)*B8</f>
        <v>1125000000</v>
      </c>
    </row>
    <row r="12" spans="1:2" ht="18.75" thickTop="1"/>
  </sheetData>
  <sheetProtection password="CCCB" sheet="1" objects="1" scenarios="1" selectLockedCells="1"/>
  <mergeCells count="3"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1">
    <tabColor theme="8" tint="0.39997558519241921"/>
  </sheetPr>
  <dimension ref="A1:E9"/>
  <sheetViews>
    <sheetView showGridLines="0" showRowColHeaders="0" rightToLeft="1" view="pageBreakPreview" zoomScaleSheetLayoutView="100" workbookViewId="0">
      <pane ySplit="8" topLeftCell="A9" activePane="bottomLeft" state="frozen"/>
      <selection pane="bottomLeft" activeCell="B5" sqref="B5"/>
    </sheetView>
  </sheetViews>
  <sheetFormatPr defaultColWidth="9" defaultRowHeight="14.25"/>
  <cols>
    <col min="1" max="1" width="20" style="73" customWidth="1"/>
    <col min="2" max="2" width="28.75" style="73" customWidth="1"/>
    <col min="3" max="3" width="1.25" style="73" customWidth="1"/>
    <col min="4" max="4" width="21.25" style="73" customWidth="1"/>
    <col min="5" max="5" width="28.75" style="73" customWidth="1"/>
    <col min="6" max="16384" width="9" style="73"/>
  </cols>
  <sheetData>
    <row r="1" spans="1:5" s="11" customFormat="1" ht="22.5" customHeight="1" thickTop="1" thickBot="1">
      <c r="A1" s="89" t="s">
        <v>52</v>
      </c>
      <c r="B1" s="90"/>
    </row>
    <row r="2" spans="1:5" s="11" customFormat="1" ht="22.5" customHeight="1" thickTop="1" thickBot="1">
      <c r="A2" s="91" t="s">
        <v>51</v>
      </c>
      <c r="B2" s="92"/>
    </row>
    <row r="3" spans="1:5" s="11" customFormat="1" ht="22.5" customHeight="1" thickTop="1" thickBot="1">
      <c r="A3" s="91" t="s">
        <v>64</v>
      </c>
      <c r="B3" s="92"/>
    </row>
    <row r="4" spans="1:5" ht="22.5" customHeight="1" thickTop="1" thickBot="1">
      <c r="A4" s="74" t="s">
        <v>66</v>
      </c>
      <c r="B4" s="75">
        <v>50000000</v>
      </c>
      <c r="C4" s="76"/>
      <c r="D4" s="91" t="s">
        <v>63</v>
      </c>
      <c r="E4" s="92"/>
    </row>
    <row r="5" spans="1:5" ht="22.5" customHeight="1" thickTop="1">
      <c r="A5" s="77" t="s">
        <v>67</v>
      </c>
      <c r="B5" s="78">
        <v>0.23</v>
      </c>
      <c r="C5" s="76"/>
      <c r="D5" s="74" t="s">
        <v>65</v>
      </c>
      <c r="E5" s="75">
        <v>100000000</v>
      </c>
    </row>
    <row r="6" spans="1:5" ht="22.5" customHeight="1">
      <c r="A6" s="77" t="s">
        <v>68</v>
      </c>
      <c r="B6" s="78">
        <v>0.06</v>
      </c>
      <c r="C6" s="76"/>
      <c r="D6" s="77" t="s">
        <v>67</v>
      </c>
      <c r="E6" s="78">
        <v>0.23</v>
      </c>
    </row>
    <row r="7" spans="1:5" ht="22.5" customHeight="1">
      <c r="A7" s="77" t="s">
        <v>70</v>
      </c>
      <c r="B7" s="79">
        <v>120</v>
      </c>
      <c r="C7" s="76"/>
      <c r="D7" s="77" t="s">
        <v>68</v>
      </c>
      <c r="E7" s="78">
        <v>0.06</v>
      </c>
    </row>
    <row r="8" spans="1:5" ht="22.5" customHeight="1" thickBot="1">
      <c r="A8" s="80" t="s">
        <v>71</v>
      </c>
      <c r="B8" s="81">
        <f>(B4*(B5+B6)*B7)/365</f>
        <v>4767123.2876712335</v>
      </c>
      <c r="C8" s="76"/>
      <c r="D8" s="80" t="s">
        <v>69</v>
      </c>
      <c r="E8" s="82">
        <f>(E5*E7)/(E6+E7)</f>
        <v>20689655.172413789</v>
      </c>
    </row>
    <row r="9" spans="1:5" ht="15" thickTop="1"/>
  </sheetData>
  <sheetProtection password="CCCB" sheet="1" objects="1" scenarios="1" selectLockedCells="1"/>
  <mergeCells count="4">
    <mergeCell ref="D4:E4"/>
    <mergeCell ref="A1:B1"/>
    <mergeCell ref="A2:B2"/>
    <mergeCell ref="A3:B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B18"/>
  <sheetViews>
    <sheetView showGridLines="0" showRowColHeaders="0" rightToLeft="1" view="pageBreakPreview" zoomScaleSheetLayoutView="100" workbookViewId="0">
      <pane ySplit="17" topLeftCell="A18" activePane="bottomLeft" state="frozen"/>
      <selection pane="bottomLeft" activeCell="B6" sqref="B6"/>
    </sheetView>
  </sheetViews>
  <sheetFormatPr defaultRowHeight="18"/>
  <cols>
    <col min="1" max="1" width="27.5" style="1" customWidth="1"/>
    <col min="2" max="2" width="28.75" style="1" customWidth="1"/>
    <col min="3" max="3" width="2.5" style="1" customWidth="1"/>
    <col min="4" max="4" width="22" style="1" bestFit="1" customWidth="1"/>
    <col min="5" max="5" width="12.875" style="1" customWidth="1"/>
    <col min="6" max="16384" width="9" style="1"/>
  </cols>
  <sheetData>
    <row r="1" spans="1:2" ht="22.5" customHeight="1" thickTop="1" thickBot="1">
      <c r="A1" s="93" t="s">
        <v>52</v>
      </c>
      <c r="B1" s="94"/>
    </row>
    <row r="2" spans="1:2" ht="22.5" customHeight="1" thickTop="1" thickBot="1">
      <c r="A2" s="95" t="s">
        <v>51</v>
      </c>
      <c r="B2" s="96"/>
    </row>
    <row r="3" spans="1:2" ht="22.5" customHeight="1" thickTop="1" thickBot="1">
      <c r="A3" s="95" t="s">
        <v>35</v>
      </c>
      <c r="B3" s="96"/>
    </row>
    <row r="4" spans="1:2" ht="22.5" customHeight="1" thickTop="1">
      <c r="A4" s="2" t="s">
        <v>19</v>
      </c>
      <c r="B4" s="28">
        <v>1000000000</v>
      </c>
    </row>
    <row r="5" spans="1:2" ht="22.5" customHeight="1">
      <c r="A5" s="29" t="s">
        <v>4</v>
      </c>
      <c r="B5" s="34">
        <v>0.22500000000000001</v>
      </c>
    </row>
    <row r="6" spans="1:2" ht="22.5" customHeight="1">
      <c r="A6" s="29" t="s">
        <v>5</v>
      </c>
      <c r="B6" s="30">
        <v>30</v>
      </c>
    </row>
    <row r="7" spans="1:2" ht="22.5" customHeight="1" thickBot="1">
      <c r="A7" s="31" t="s">
        <v>28</v>
      </c>
      <c r="B7" s="27">
        <f>(B4*B5*B6)/365</f>
        <v>18493150.684931505</v>
      </c>
    </row>
    <row r="8" spans="1:2" ht="7.5" customHeight="1" thickTop="1" thickBot="1"/>
    <row r="9" spans="1:2" ht="22.5" customHeight="1" thickTop="1" thickBot="1">
      <c r="A9" s="95" t="s">
        <v>50</v>
      </c>
      <c r="B9" s="96"/>
    </row>
    <row r="10" spans="1:2" ht="22.5" customHeight="1" thickTop="1">
      <c r="A10" s="29" t="s">
        <v>19</v>
      </c>
      <c r="B10" s="32">
        <v>1000000000</v>
      </c>
    </row>
    <row r="11" spans="1:2" ht="22.5" customHeight="1">
      <c r="A11" s="29" t="s">
        <v>36</v>
      </c>
      <c r="B11" s="33">
        <v>70</v>
      </c>
    </row>
    <row r="12" spans="1:2" ht="22.5" customHeight="1">
      <c r="A12" s="29" t="s">
        <v>29</v>
      </c>
      <c r="B12" s="34">
        <v>0.22500000000000001</v>
      </c>
    </row>
    <row r="13" spans="1:2" ht="22.5" customHeight="1">
      <c r="A13" s="29" t="s">
        <v>30</v>
      </c>
      <c r="B13" s="34">
        <v>0.04</v>
      </c>
    </row>
    <row r="14" spans="1:2" ht="22.5" customHeight="1">
      <c r="A14" s="29" t="s">
        <v>31</v>
      </c>
      <c r="B14" s="44">
        <f>B10*B11*B12/365</f>
        <v>43150684.93150685</v>
      </c>
    </row>
    <row r="15" spans="1:2" ht="22.5" customHeight="1">
      <c r="A15" s="29" t="s">
        <v>32</v>
      </c>
      <c r="B15" s="44">
        <f>B10*B11*B13/365</f>
        <v>7671232.8767123288</v>
      </c>
    </row>
    <row r="16" spans="1:2" ht="22.5" customHeight="1">
      <c r="A16" s="29" t="s">
        <v>33</v>
      </c>
      <c r="B16" s="35">
        <f>B14-B15</f>
        <v>35479452.05479452</v>
      </c>
    </row>
    <row r="17" spans="1:2" ht="22.5" customHeight="1" thickBot="1">
      <c r="A17" s="37" t="s">
        <v>34</v>
      </c>
      <c r="B17" s="36">
        <f>B10-B16</f>
        <v>964520547.94520545</v>
      </c>
    </row>
    <row r="18" spans="1:2" ht="18.75" thickTop="1"/>
  </sheetData>
  <sheetProtection password="CCCB" sheet="1" objects="1" scenarios="1" selectLockedCells="1"/>
  <mergeCells count="4">
    <mergeCell ref="A1:B1"/>
    <mergeCell ref="A3:B3"/>
    <mergeCell ref="A9:B9"/>
    <mergeCell ref="A2:B2"/>
  </mergeCells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C21"/>
  <sheetViews>
    <sheetView showGridLines="0" showRowColHeaders="0" rightToLeft="1" view="pageBreakPreview" zoomScaleSheetLayoutView="100" workbookViewId="0">
      <pane ySplit="18" topLeftCell="A19" activePane="bottomLeft" state="frozen"/>
      <selection pane="bottomLeft" activeCell="B5" sqref="B5"/>
    </sheetView>
  </sheetViews>
  <sheetFormatPr defaultRowHeight="18"/>
  <cols>
    <col min="1" max="1" width="15" style="1" customWidth="1"/>
    <col min="2" max="2" width="11.25" style="1" customWidth="1"/>
    <col min="3" max="3" width="28.75" style="1" customWidth="1"/>
    <col min="4" max="4" width="39.875" style="1" customWidth="1"/>
    <col min="5" max="5" width="37.25" style="1" customWidth="1"/>
    <col min="6" max="10" width="12.875" style="1" customWidth="1"/>
    <col min="11" max="16384" width="9" style="1"/>
  </cols>
  <sheetData>
    <row r="1" spans="1:3" ht="22.5" customHeight="1" thickTop="1" thickBot="1">
      <c r="A1" s="95" t="s">
        <v>52</v>
      </c>
      <c r="B1" s="103"/>
      <c r="C1" s="96"/>
    </row>
    <row r="2" spans="1:3" ht="22.5" customHeight="1" thickTop="1" thickBot="1">
      <c r="A2" s="95" t="s">
        <v>51</v>
      </c>
      <c r="B2" s="103"/>
      <c r="C2" s="96"/>
    </row>
    <row r="3" spans="1:3" ht="22.5" customHeight="1" thickTop="1" thickBot="1">
      <c r="A3" s="95" t="s">
        <v>0</v>
      </c>
      <c r="B3" s="103"/>
      <c r="C3" s="96"/>
    </row>
    <row r="4" spans="1:3" ht="22.5" customHeight="1" thickTop="1">
      <c r="A4" s="2" t="s">
        <v>1</v>
      </c>
      <c r="B4" s="3" t="s">
        <v>2</v>
      </c>
      <c r="C4" s="4" t="s">
        <v>3</v>
      </c>
    </row>
    <row r="5" spans="1:3" ht="22.5" customHeight="1">
      <c r="A5" s="38">
        <v>2000000</v>
      </c>
      <c r="B5" s="39">
        <v>0</v>
      </c>
      <c r="C5" s="40">
        <f t="shared" ref="C5:C15" si="0">B5*A5</f>
        <v>0</v>
      </c>
    </row>
    <row r="6" spans="1:3" ht="22.5" customHeight="1">
      <c r="A6" s="5">
        <v>1000000</v>
      </c>
      <c r="B6" s="22">
        <v>0</v>
      </c>
      <c r="C6" s="6">
        <f t="shared" si="0"/>
        <v>0</v>
      </c>
    </row>
    <row r="7" spans="1:3" ht="22.5" customHeight="1">
      <c r="A7" s="41">
        <v>500000</v>
      </c>
      <c r="B7" s="42">
        <v>0</v>
      </c>
      <c r="C7" s="43">
        <f t="shared" si="0"/>
        <v>0</v>
      </c>
    </row>
    <row r="8" spans="1:3" ht="22.5" customHeight="1">
      <c r="A8" s="7">
        <v>100000</v>
      </c>
      <c r="B8" s="22">
        <v>0</v>
      </c>
      <c r="C8" s="8">
        <f t="shared" si="0"/>
        <v>0</v>
      </c>
    </row>
    <row r="9" spans="1:3" ht="22.5" customHeight="1">
      <c r="A9" s="41">
        <v>50000</v>
      </c>
      <c r="B9" s="42">
        <v>0</v>
      </c>
      <c r="C9" s="43">
        <f t="shared" si="0"/>
        <v>0</v>
      </c>
    </row>
    <row r="10" spans="1:3" ht="22.5" customHeight="1">
      <c r="A10" s="7">
        <v>20000</v>
      </c>
      <c r="B10" s="22">
        <v>0</v>
      </c>
      <c r="C10" s="8">
        <f t="shared" si="0"/>
        <v>0</v>
      </c>
    </row>
    <row r="11" spans="1:3" ht="22.5" customHeight="1">
      <c r="A11" s="41">
        <v>10000</v>
      </c>
      <c r="B11" s="42">
        <v>0</v>
      </c>
      <c r="C11" s="43">
        <f t="shared" si="0"/>
        <v>0</v>
      </c>
    </row>
    <row r="12" spans="1:3" ht="22.5" customHeight="1">
      <c r="A12" s="7">
        <v>5000</v>
      </c>
      <c r="B12" s="22">
        <v>0</v>
      </c>
      <c r="C12" s="8">
        <f t="shared" si="0"/>
        <v>0</v>
      </c>
    </row>
    <row r="13" spans="1:3" ht="22.5" customHeight="1">
      <c r="A13" s="41">
        <v>2000</v>
      </c>
      <c r="B13" s="42">
        <v>0</v>
      </c>
      <c r="C13" s="43">
        <f t="shared" si="0"/>
        <v>0</v>
      </c>
    </row>
    <row r="14" spans="1:3" ht="22.5" customHeight="1">
      <c r="A14" s="7">
        <v>1000</v>
      </c>
      <c r="B14" s="22">
        <v>0</v>
      </c>
      <c r="C14" s="8">
        <f t="shared" si="0"/>
        <v>0</v>
      </c>
    </row>
    <row r="15" spans="1:3" ht="22.5" customHeight="1">
      <c r="A15" s="41">
        <v>500</v>
      </c>
      <c r="B15" s="42">
        <v>0</v>
      </c>
      <c r="C15" s="43">
        <f t="shared" si="0"/>
        <v>0</v>
      </c>
    </row>
    <row r="16" spans="1:3" ht="22.5" customHeight="1">
      <c r="A16" s="104" t="s">
        <v>60</v>
      </c>
      <c r="B16" s="105"/>
      <c r="C16" s="71">
        <f>SUM(C5:C15)</f>
        <v>0</v>
      </c>
    </row>
    <row r="17" spans="1:3" ht="22.5" customHeight="1">
      <c r="A17" s="106" t="s">
        <v>61</v>
      </c>
      <c r="B17" s="107"/>
      <c r="C17" s="70">
        <v>0</v>
      </c>
    </row>
    <row r="18" spans="1:3" ht="22.5" customHeight="1" thickBot="1">
      <c r="A18" s="101" t="s">
        <v>62</v>
      </c>
      <c r="B18" s="102"/>
      <c r="C18" s="72">
        <f>C16-C17</f>
        <v>0</v>
      </c>
    </row>
    <row r="19" spans="1:3" ht="18" customHeight="1" thickTop="1"/>
    <row r="20" spans="1:3" ht="18" customHeight="1">
      <c r="A20" s="9"/>
      <c r="B20" s="9"/>
      <c r="C20" s="10"/>
    </row>
    <row r="21" spans="1:3" ht="18" customHeight="1"/>
  </sheetData>
  <sheetProtection password="CCCB" sheet="1" objects="1" scenarios="1" selectLockedCells="1"/>
  <mergeCells count="6">
    <mergeCell ref="A18:B18"/>
    <mergeCell ref="A3:C3"/>
    <mergeCell ref="A16:B16"/>
    <mergeCell ref="A1:C1"/>
    <mergeCell ref="A2:C2"/>
    <mergeCell ref="A17:B17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قرض الحسنه</vt:lpstr>
      <vt:lpstr>مبادله‌ای</vt:lpstr>
      <vt:lpstr>مشارکتی</vt:lpstr>
      <vt:lpstr>خرید دین</vt:lpstr>
      <vt:lpstr>ضمانتنامه</vt:lpstr>
      <vt:lpstr>جریمه تاخیر</vt:lpstr>
      <vt:lpstr>سود سپرده</vt:lpstr>
      <vt:lpstr>شمارنده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Mahdi</cp:lastModifiedBy>
  <dcterms:modified xsi:type="dcterms:W3CDTF">2024-08-16T08:49:47Z</dcterms:modified>
</cp:coreProperties>
</file>